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65" activeTab="3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'CF'!$A$1:$G$94</definedName>
    <definedName name="_xlnm.Print_Area" localSheetId="2">'CIE'!$A$1:$T$70</definedName>
  </definedNames>
  <calcPr fullCalcOnLoad="1"/>
</workbook>
</file>

<file path=xl/sharedStrings.xml><?xml version="1.0" encoding="utf-8"?>
<sst xmlns="http://schemas.openxmlformats.org/spreadsheetml/2006/main" count="251" uniqueCount="179">
  <si>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</si>
  <si>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</si>
  <si>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</si>
  <si>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</si>
  <si>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</si>
  <si>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</si>
  <si>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</si>
  <si>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</si>
  <si>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</si>
  <si>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</si>
  <si>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</si>
  <si>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</si>
  <si>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</si>
  <si>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</si>
  <si>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</si>
  <si>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</si>
  <si>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</si>
  <si>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</si>
  <si>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</si>
  <si>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</si>
  <si>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</si>
  <si>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</si>
  <si>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</si>
  <si>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</si>
  <si>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</si>
  <si>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</si>
  <si>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</si>
  <si>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</si>
  <si>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</si>
  <si>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</si>
  <si>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</si>
  <si>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</si>
  <si>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</si>
  <si>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</si>
  <si>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</si>
  <si>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</si>
  <si>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</si>
  <si>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</si>
  <si>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</si>
  <si>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</si>
  <si>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</si>
  <si>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</si>
  <si>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</si>
  <si>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</si>
  <si>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</si>
  <si>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</si>
  <si>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</si>
  <si>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</si>
  <si>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</si>
  <si>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</si>
  <si>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</si>
  <si>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</si>
  <si>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</si>
  <si>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</si>
  <si>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</si>
  <si>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</si>
  <si>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</si>
  <si>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</si>
  <si>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</si>
  <si>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</si>
  <si>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</si>
  <si>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</si>
  <si>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</si>
  <si>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</si>
  <si>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</si>
  <si>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</si>
  <si>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</si>
  <si>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</si>
  <si>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</si>
  <si>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</si>
  <si>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</si>
  <si>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</si>
  <si>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</si>
  <si>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</si>
  <si>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</si>
  <si>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</si>
  <si>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</si>
  <si>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</si>
  <si>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</si>
  <si>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</si>
  <si>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</si>
  <si>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</si>
  <si>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</si>
  <si>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</si>
  <si>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</si>
  <si>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</si>
  <si>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</si>
  <si>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</si>
  <si>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</si>
  <si>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</si>
  <si>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</si>
  <si>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</si>
  <si>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</si>
  <si>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</si>
  <si>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</si>
  <si>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</si>
  <si>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</si>
  <si>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</si>
  <si>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</si>
  <si>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Shareholders'</t>
  </si>
  <si>
    <t>Interests</t>
  </si>
  <si>
    <t xml:space="preserve">Drawdown of Murabahah Commercial Papers </t>
  </si>
  <si>
    <t>Tax payables</t>
  </si>
  <si>
    <t>CASH AND CASH EQUIVALENTS AT BEGINNING OF PERIOD</t>
  </si>
  <si>
    <t>CASH AND CASH EQUIVALENTS AT END OF PERIOD</t>
  </si>
  <si>
    <t>Exchange</t>
  </si>
  <si>
    <t>Dividend</t>
  </si>
  <si>
    <t>Acqusition in subsidiary company, net of cash</t>
  </si>
  <si>
    <t>equity holders of the parent:-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</si>
  <si>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</si>
  <si>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</si>
  <si>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</si>
  <si>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</si>
  <si>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</si>
  <si>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</si>
  <si>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Share Capital</t>
  </si>
  <si>
    <t>Share Premium</t>
  </si>
  <si>
    <t>Reserves</t>
  </si>
  <si>
    <t>Prior year adjustment - effect of adopting FRS 3</t>
  </si>
  <si>
    <t>2(b)</t>
  </si>
  <si>
    <t>At End Of Period To Date</t>
  </si>
  <si>
    <t>31.12.2010</t>
  </si>
  <si>
    <t>At 1 January 2010</t>
  </si>
  <si>
    <t>Other comprehensive income:-</t>
  </si>
  <si>
    <t xml:space="preserve">   Foreign currency translation</t>
  </si>
  <si>
    <t xml:space="preserve">Total comprehensive income </t>
  </si>
  <si>
    <t>Net profit attributable to:-</t>
  </si>
  <si>
    <t>Total comprehensive income attributable to:-</t>
  </si>
  <si>
    <t xml:space="preserve">   Equity holders of the parent</t>
  </si>
  <si>
    <t xml:space="preserve">   Minority shareholders' interests</t>
  </si>
  <si>
    <t>Effect of adopting FRS 139</t>
  </si>
  <si>
    <t>At 1 January 2010 (restated)</t>
  </si>
  <si>
    <t>Other comprehensive income</t>
  </si>
  <si>
    <t xml:space="preserve">  Equity holders of the parent</t>
  </si>
  <si>
    <t xml:space="preserve">  Minority shareholders' interests</t>
  </si>
  <si>
    <t>Net cash used in investing activities</t>
  </si>
  <si>
    <t>NET CHANGE IN CASH AND CASH EQUIVALENTS</t>
  </si>
  <si>
    <t>The Unaudited Condensed Balance Sheets should be read in conjunction with the audited financial statements of the Group for the financial year ended 31 December 2010.</t>
  </si>
  <si>
    <t>Total comprehensive income for the period</t>
  </si>
  <si>
    <t>At 1 January 2011</t>
  </si>
  <si>
    <t>The Unaudited Condensed Consolidated Statements of Changes in Equity should be read in conjunction with the audited financial statements of the Group for the financial year ended 31 December 2010.</t>
  </si>
  <si>
    <t>The Unaudited Condensed Consolidated Cash Flow Statement should be read in conjunction with the audited financial statements of the Group for the financial year ended 31 December 2010.</t>
  </si>
  <si>
    <t>Trade receivables</t>
  </si>
  <si>
    <t>Profit before taxation</t>
  </si>
  <si>
    <t>Net profit for the period</t>
  </si>
  <si>
    <t>must tally line 42 - net profit for the period</t>
  </si>
  <si>
    <t>must tally line 48 - total comprehensive income</t>
  </si>
  <si>
    <t>cumulative must tally to CIE</t>
  </si>
  <si>
    <t>Earnings per share attributable to</t>
  </si>
  <si>
    <t>The Unaudited Condensed Income Statements should be read in conjunction with the audited financial statements of the Group for the financial year ended 31 December 2010.</t>
  </si>
  <si>
    <t>Profit before tax</t>
  </si>
  <si>
    <t>Drawdown / (Repayment) of bank borrowings</t>
  </si>
  <si>
    <t>tally balance sheet</t>
  </si>
  <si>
    <t>tally 31/12/2010 C&amp;E in balance sheet</t>
  </si>
  <si>
    <t>The notes set out on pages 5 to 15 form an integral part of the interim financial report.</t>
  </si>
  <si>
    <t>Proceeds from disposal of property, plant and equipment</t>
  </si>
  <si>
    <t>Decrease in fixed deposits pledged</t>
  </si>
  <si>
    <t xml:space="preserve">  Basic earnings per share (sen)</t>
  </si>
  <si>
    <t xml:space="preserve">  Diluted earnings per share (sen)</t>
  </si>
  <si>
    <t>Trade payables</t>
  </si>
  <si>
    <t>Net cash (used in) / from operating activities</t>
  </si>
  <si>
    <t>(Repayment)/ Drawdown of hire purchase payables</t>
  </si>
  <si>
    <t>UNAUDITED CONDENSED CONSOLIDATED STATEMENTS OF COMPREHENSIVE INCOME</t>
  </si>
  <si>
    <t>UNAUDITED CONDENSED CONSOLIDATED STATEMENTS OF FINANCIAL POSITION</t>
  </si>
  <si>
    <t>FOR THE THIRD FINANCIAL QUARTER ENDED 30 SEPTEMBER 2011</t>
  </si>
  <si>
    <t>30.09.2011</t>
  </si>
  <si>
    <t>30.09.2010</t>
  </si>
  <si>
    <r>
      <t xml:space="preserve">   </t>
    </r>
    <r>
      <rPr>
        <b/>
        <u val="single"/>
        <sz val="11"/>
        <rFont val="Times New Roman"/>
        <family val="1"/>
      </rPr>
      <t>30.09.2011</t>
    </r>
    <r>
      <rPr>
        <b/>
        <sz val="11"/>
        <rFont val="Times New Roman"/>
        <family val="1"/>
      </rPr>
      <t xml:space="preserve"> (Unaudited)</t>
    </r>
  </si>
  <si>
    <t>At 30 September 2011</t>
  </si>
  <si>
    <r>
      <t xml:space="preserve">    </t>
    </r>
    <r>
      <rPr>
        <b/>
        <u val="single"/>
        <sz val="11"/>
        <rFont val="Times New Roman"/>
        <family val="1"/>
      </rPr>
      <t>30.09.2010</t>
    </r>
    <r>
      <rPr>
        <b/>
        <sz val="11"/>
        <rFont val="Times New Roman"/>
        <family val="1"/>
      </rPr>
      <t xml:space="preserve"> (Unaudited)</t>
    </r>
  </si>
  <si>
    <t>At 30 September 2010</t>
  </si>
  <si>
    <t>PCB Financial Report For Third Quarter Ended 30.09.2011</t>
  </si>
  <si>
    <t>Net cash from financing activities</t>
  </si>
  <si>
    <t>Cash generated (used in)/ from operations</t>
  </si>
  <si>
    <t>The notes set out on pages 5 to 14 form an integral part of the interim financial report.</t>
  </si>
  <si>
    <t>- Page 1 of 14 -</t>
  </si>
  <si>
    <t>- Page 2 of 14 -</t>
  </si>
  <si>
    <t>- Page 3 of 14 -</t>
  </si>
  <si>
    <t>- Page 4 of 14 -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</si>
</sst>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000"/>
    <numFmt numFmtId="203" formatCode="0.0"/>
    <numFmt numFmtId="204" formatCode="0.0%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1" fillId="0" borderId="0" xfId="0" applyNumberFormat="1" applyFont="1" applyAlignment="1">
      <alignment/>
    </xf>
    <xf numFmtId="37" fontId="1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43" fontId="1" fillId="3" borderId="3" xfId="15" applyFont="1" applyFill="1" applyBorder="1" applyAlignment="1">
      <alignment/>
    </xf>
    <xf numFmtId="196" fontId="1" fillId="3" borderId="3" xfId="15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196" fontId="11" fillId="0" borderId="0" xfId="15" applyNumberFormat="1" applyFont="1" applyFill="1" applyBorder="1" applyAlignment="1">
      <alignment/>
    </xf>
    <xf numFmtId="196" fontId="11" fillId="0" borderId="0" xfId="15" applyNumberFormat="1" applyFont="1" applyBorder="1" applyAlignment="1">
      <alignment/>
    </xf>
    <xf numFmtId="19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Alignment="1">
      <alignment/>
    </xf>
    <xf numFmtId="43" fontId="11" fillId="0" borderId="0" xfId="15" applyFont="1" applyAlignment="1">
      <alignment/>
    </xf>
    <xf numFmtId="2" fontId="1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196" fontId="2" fillId="0" borderId="2" xfId="15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96" fontId="6" fillId="0" borderId="1" xfId="15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2" xfId="0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zoomScaleSheetLayoutView="100" workbookViewId="0" topLeftCell="A1">
      <selection activeCell="D29" sqref="D29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2.00390625" style="2" customWidth="1"/>
    <col min="4" max="4" width="15.421875" style="72" customWidth="1"/>
    <col min="5" max="5" width="1.57421875" style="72" customWidth="1"/>
    <col min="6" max="6" width="15.421875" style="72" customWidth="1"/>
    <col min="7" max="7" width="1.7109375" style="72" customWidth="1"/>
    <col min="8" max="8" width="15.421875" style="113" customWidth="1"/>
    <col min="9" max="9" width="2.140625" style="72" customWidth="1"/>
    <col min="10" max="10" width="15.421875" style="72" customWidth="1"/>
    <col min="11" max="11" width="8.8515625" style="1" customWidth="1"/>
    <col min="12" max="29" width="8.8515625" style="1" hidden="1" customWidth="1"/>
    <col min="30" max="90" width="8.8515625" style="1" customWidth="1"/>
    <col min="91" max="16384" width="9.140625" style="1" customWidth="1"/>
  </cols>
  <sheetData>
    <row r="1" spans="1:10" ht="1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 customHeight="1">
      <c r="A2" s="205" t="s">
        <v>37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" customHeight="1">
      <c r="A3" s="205" t="s">
        <v>18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8.25" customHeight="1">
      <c r="A4" s="48"/>
      <c r="B4" s="49"/>
      <c r="C4" s="49"/>
      <c r="D4" s="78"/>
      <c r="E4" s="78"/>
      <c r="F4" s="78"/>
      <c r="G4" s="78"/>
      <c r="H4" s="175"/>
      <c r="I4" s="78"/>
      <c r="J4" s="78"/>
    </row>
    <row r="5" spans="1:10" ht="7.5" customHeight="1">
      <c r="A5" s="10"/>
      <c r="B5" s="27"/>
      <c r="C5" s="27"/>
      <c r="D5" s="75"/>
      <c r="E5" s="75"/>
      <c r="F5" s="75"/>
      <c r="G5" s="75"/>
      <c r="H5" s="88"/>
      <c r="I5" s="75"/>
      <c r="J5" s="75"/>
    </row>
    <row r="6" spans="1:10" ht="15">
      <c r="A6" s="202" t="s">
        <v>39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.75" thickBot="1">
      <c r="A7" s="203" t="s">
        <v>164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7.5" customHeight="1">
      <c r="A8" s="51"/>
      <c r="B8" s="51"/>
      <c r="C8" s="51"/>
      <c r="D8" s="51"/>
      <c r="E8" s="51"/>
      <c r="F8" s="51"/>
      <c r="G8" s="51"/>
      <c r="H8" s="176"/>
      <c r="I8" s="51"/>
      <c r="J8" s="51"/>
    </row>
    <row r="9" spans="1:10" ht="15">
      <c r="A9" s="9"/>
      <c r="B9" s="9"/>
      <c r="C9" s="9"/>
      <c r="D9" s="9"/>
      <c r="E9" s="9"/>
      <c r="F9" s="9"/>
      <c r="G9" s="9"/>
      <c r="H9" s="177"/>
      <c r="I9" s="9"/>
      <c r="J9" s="9"/>
    </row>
    <row r="10" ht="15">
      <c r="A10" s="18" t="s">
        <v>162</v>
      </c>
    </row>
    <row r="11" ht="15">
      <c r="A11" s="18"/>
    </row>
    <row r="12" spans="2:10" s="18" customFormat="1" ht="14.25">
      <c r="B12" s="16"/>
      <c r="C12" s="16"/>
      <c r="D12" s="204" t="s">
        <v>49</v>
      </c>
      <c r="E12" s="204"/>
      <c r="F12" s="204"/>
      <c r="G12" s="79"/>
      <c r="H12" s="204" t="s">
        <v>50</v>
      </c>
      <c r="I12" s="204"/>
      <c r="J12" s="204"/>
    </row>
    <row r="13" spans="2:10" s="18" customFormat="1" ht="14.25">
      <c r="B13" s="16"/>
      <c r="C13" s="16"/>
      <c r="D13" s="29"/>
      <c r="E13" s="29"/>
      <c r="F13" s="128" t="s">
        <v>65</v>
      </c>
      <c r="G13" s="170"/>
      <c r="H13" s="34"/>
      <c r="I13" s="34"/>
      <c r="J13" s="128" t="s">
        <v>65</v>
      </c>
    </row>
    <row r="14" spans="2:11" s="18" customFormat="1" ht="14.25">
      <c r="B14" s="16"/>
      <c r="C14" s="16"/>
      <c r="D14" s="29" t="s">
        <v>65</v>
      </c>
      <c r="E14" s="29"/>
      <c r="F14" s="128" t="s">
        <v>51</v>
      </c>
      <c r="G14" s="29"/>
      <c r="H14" s="34" t="s">
        <v>65</v>
      </c>
      <c r="I14" s="29"/>
      <c r="J14" s="128" t="s">
        <v>51</v>
      </c>
      <c r="K14" s="16"/>
    </row>
    <row r="15" spans="4:10" s="16" customFormat="1" ht="14.25">
      <c r="D15" s="16" t="s">
        <v>41</v>
      </c>
      <c r="E15" s="29"/>
      <c r="F15" s="128" t="s">
        <v>52</v>
      </c>
      <c r="G15" s="29"/>
      <c r="H15" s="92" t="s">
        <v>55</v>
      </c>
      <c r="I15" s="29"/>
      <c r="J15" s="128" t="s">
        <v>52</v>
      </c>
    </row>
    <row r="16" spans="4:10" s="16" customFormat="1" ht="14.25">
      <c r="D16" s="16" t="s">
        <v>52</v>
      </c>
      <c r="E16" s="29"/>
      <c r="F16" s="128" t="s">
        <v>53</v>
      </c>
      <c r="G16" s="29"/>
      <c r="H16" s="34" t="s">
        <v>52</v>
      </c>
      <c r="I16" s="29"/>
      <c r="J16" s="128" t="s">
        <v>53</v>
      </c>
    </row>
    <row r="17" spans="4:10" s="16" customFormat="1" ht="15">
      <c r="D17" s="29" t="s">
        <v>42</v>
      </c>
      <c r="E17" s="29"/>
      <c r="F17" s="128" t="s">
        <v>42</v>
      </c>
      <c r="G17" s="29"/>
      <c r="H17" s="34" t="s">
        <v>58</v>
      </c>
      <c r="I17" s="75"/>
      <c r="J17" s="128" t="s">
        <v>54</v>
      </c>
    </row>
    <row r="18" spans="2:10" s="16" customFormat="1" ht="15">
      <c r="B18" s="16" t="s">
        <v>3</v>
      </c>
      <c r="D18" s="8" t="s">
        <v>165</v>
      </c>
      <c r="E18" s="29"/>
      <c r="F18" s="129" t="s">
        <v>166</v>
      </c>
      <c r="G18" s="29"/>
      <c r="H18" s="33" t="str">
        <f>D18</f>
        <v>30.09.2011</v>
      </c>
      <c r="I18" s="75"/>
      <c r="J18" s="129" t="str">
        <f>F18</f>
        <v>30.09.2010</v>
      </c>
    </row>
    <row r="19" spans="2:10" s="16" customFormat="1" ht="7.5" customHeight="1">
      <c r="B19" s="67"/>
      <c r="D19" s="30"/>
      <c r="E19" s="29"/>
      <c r="F19" s="130"/>
      <c r="G19" s="29"/>
      <c r="H19" s="182"/>
      <c r="I19" s="75"/>
      <c r="J19" s="130"/>
    </row>
    <row r="20" spans="4:10" s="16" customFormat="1" ht="8.25" customHeight="1">
      <c r="D20" s="8"/>
      <c r="E20" s="29"/>
      <c r="F20" s="129"/>
      <c r="G20" s="29"/>
      <c r="H20" s="33"/>
      <c r="I20" s="75"/>
      <c r="J20" s="129"/>
    </row>
    <row r="21" spans="2:10" s="18" customFormat="1" ht="15">
      <c r="B21" s="16"/>
      <c r="C21" s="16"/>
      <c r="D21" s="29" t="s">
        <v>0</v>
      </c>
      <c r="E21" s="29"/>
      <c r="F21" s="128" t="s">
        <v>0</v>
      </c>
      <c r="G21" s="29"/>
      <c r="H21" s="34" t="s">
        <v>0</v>
      </c>
      <c r="I21" s="75"/>
      <c r="J21" s="128" t="s">
        <v>0</v>
      </c>
    </row>
    <row r="22" spans="3:12" ht="15">
      <c r="C22" s="16"/>
      <c r="E22" s="29"/>
      <c r="F22" s="127"/>
      <c r="I22" s="75"/>
      <c r="J22" s="127"/>
      <c r="L22" s="10"/>
    </row>
    <row r="23" spans="1:26" ht="15">
      <c r="A23" s="1" t="s">
        <v>1</v>
      </c>
      <c r="B23" s="2">
        <v>9</v>
      </c>
      <c r="C23" s="16"/>
      <c r="D23" s="80">
        <f>H23-66417</f>
        <v>60072</v>
      </c>
      <c r="E23" s="54"/>
      <c r="F23" s="169">
        <v>60303</v>
      </c>
      <c r="G23" s="80"/>
      <c r="H23" s="126">
        <v>126489</v>
      </c>
      <c r="I23" s="81"/>
      <c r="J23" s="163">
        <v>143270</v>
      </c>
      <c r="L23" s="81"/>
      <c r="M23" s="81"/>
      <c r="N23" s="10"/>
      <c r="Z23" s="21">
        <v>33878</v>
      </c>
    </row>
    <row r="24" spans="4:26" ht="7.5" customHeight="1">
      <c r="D24" s="80"/>
      <c r="E24" s="54"/>
      <c r="F24" s="163"/>
      <c r="G24" s="80"/>
      <c r="H24" s="126"/>
      <c r="I24" s="81"/>
      <c r="J24" s="163"/>
      <c r="L24" s="81"/>
      <c r="M24" s="81"/>
      <c r="N24" s="10"/>
      <c r="Z24" s="21"/>
    </row>
    <row r="25" spans="1:26" ht="15">
      <c r="A25" s="1" t="s">
        <v>13</v>
      </c>
      <c r="D25" s="80">
        <f>H25-(-58610)</f>
        <v>-58870</v>
      </c>
      <c r="E25" s="54"/>
      <c r="F25" s="169">
        <v>-58675</v>
      </c>
      <c r="G25" s="80"/>
      <c r="H25" s="126">
        <f>-117862+382</f>
        <v>-117480</v>
      </c>
      <c r="I25" s="81"/>
      <c r="J25" s="163">
        <v>-133825</v>
      </c>
      <c r="L25" s="81"/>
      <c r="M25" s="81"/>
      <c r="N25" s="10"/>
      <c r="Z25" s="21">
        <v>-31179</v>
      </c>
    </row>
    <row r="26" spans="4:26" ht="7.5" customHeight="1">
      <c r="D26" s="82"/>
      <c r="E26" s="54"/>
      <c r="F26" s="134"/>
      <c r="G26" s="80"/>
      <c r="H26" s="117"/>
      <c r="I26" s="81"/>
      <c r="J26" s="134"/>
      <c r="L26" s="81"/>
      <c r="M26" s="81"/>
      <c r="N26" s="10"/>
      <c r="Z26" s="21"/>
    </row>
    <row r="27" spans="4:26" ht="8.25" customHeight="1">
      <c r="D27" s="80"/>
      <c r="E27" s="54"/>
      <c r="F27" s="163"/>
      <c r="G27" s="80"/>
      <c r="H27" s="126"/>
      <c r="I27" s="81"/>
      <c r="J27" s="163"/>
      <c r="L27" s="81"/>
      <c r="M27" s="81"/>
      <c r="N27" s="10"/>
      <c r="Z27" s="21"/>
    </row>
    <row r="28" spans="1:29" ht="15">
      <c r="A28" s="1" t="s">
        <v>2</v>
      </c>
      <c r="D28" s="80">
        <f>H28-7807</f>
        <v>1202</v>
      </c>
      <c r="E28" s="54"/>
      <c r="F28" s="163">
        <f>SUM(F23:F25)</f>
        <v>1628</v>
      </c>
      <c r="G28" s="80"/>
      <c r="H28" s="126">
        <f>SUM(H23:H25)</f>
        <v>9009</v>
      </c>
      <c r="I28" s="81"/>
      <c r="J28" s="163">
        <f>SUM(J23:J25)</f>
        <v>9445</v>
      </c>
      <c r="L28" s="81"/>
      <c r="M28" s="81"/>
      <c r="N28" s="10"/>
      <c r="U28" s="196">
        <f>+D28/D23</f>
        <v>0.020009322146757224</v>
      </c>
      <c r="V28" s="196">
        <f>+F28/F23</f>
        <v>0.026996998490954015</v>
      </c>
      <c r="W28" s="196">
        <f>+H28/H23</f>
        <v>0.07122358465953561</v>
      </c>
      <c r="X28" s="196">
        <f>+J28/J23</f>
        <v>0.06592447825783486</v>
      </c>
      <c r="Z28" s="21">
        <f>SUM(Z23:Z27)</f>
        <v>2699</v>
      </c>
      <c r="AA28" s="196">
        <f>+H28/H23</f>
        <v>0.07122358465953561</v>
      </c>
      <c r="AC28" s="196">
        <f>+J28/J23</f>
        <v>0.06592447825783486</v>
      </c>
    </row>
    <row r="29" spans="4:14" ht="7.5" customHeight="1">
      <c r="D29" s="80" t="s">
        <v>40</v>
      </c>
      <c r="E29" s="54"/>
      <c r="F29" s="163"/>
      <c r="G29" s="80"/>
      <c r="H29" s="126"/>
      <c r="I29" s="81"/>
      <c r="J29" s="163"/>
      <c r="L29" s="81"/>
      <c r="M29" s="81"/>
      <c r="N29" s="10"/>
    </row>
    <row r="30" spans="1:29" ht="15">
      <c r="A30" s="1" t="s">
        <v>14</v>
      </c>
      <c r="D30" s="80">
        <f>H30-707</f>
        <v>681</v>
      </c>
      <c r="E30" s="54"/>
      <c r="F30" s="163">
        <v>41</v>
      </c>
      <c r="G30" s="80"/>
      <c r="H30" s="126">
        <v>1388</v>
      </c>
      <c r="I30" s="81"/>
      <c r="J30" s="163">
        <v>606</v>
      </c>
      <c r="L30" s="81"/>
      <c r="M30" s="81"/>
      <c r="N30" s="10"/>
      <c r="Z30" s="196">
        <f>+Z28/Z23</f>
        <v>0.07966822126453746</v>
      </c>
      <c r="AA30" s="196">
        <f>+D28/D23</f>
        <v>0.020009322146757224</v>
      </c>
      <c r="AC30" s="196">
        <f>+F28/F23</f>
        <v>0.026996998490954015</v>
      </c>
    </row>
    <row r="31" spans="4:14" ht="7.5" customHeight="1">
      <c r="D31" s="80"/>
      <c r="E31" s="54"/>
      <c r="F31" s="163"/>
      <c r="G31" s="80"/>
      <c r="H31" s="126"/>
      <c r="I31" s="81"/>
      <c r="J31" s="163"/>
      <c r="L31" s="81"/>
      <c r="M31" s="81"/>
      <c r="N31" s="10"/>
    </row>
    <row r="32" spans="1:14" ht="15">
      <c r="A32" s="1" t="s">
        <v>38</v>
      </c>
      <c r="D32" s="80">
        <f>H32-(-4749)</f>
        <v>-853</v>
      </c>
      <c r="E32" s="54"/>
      <c r="F32" s="133">
        <v>-1409</v>
      </c>
      <c r="G32" s="81"/>
      <c r="H32" s="126">
        <f>-2392-3210</f>
        <v>-5602</v>
      </c>
      <c r="I32" s="81"/>
      <c r="J32" s="163">
        <v>-6217</v>
      </c>
      <c r="L32" s="81"/>
      <c r="M32" s="81"/>
      <c r="N32" s="10"/>
    </row>
    <row r="33" spans="1:14" ht="7.5" customHeight="1">
      <c r="A33" s="1" t="s">
        <v>40</v>
      </c>
      <c r="D33" s="80" t="s">
        <v>40</v>
      </c>
      <c r="E33" s="54"/>
      <c r="F33" s="163"/>
      <c r="G33" s="80"/>
      <c r="H33" s="126"/>
      <c r="I33" s="81"/>
      <c r="J33" s="163"/>
      <c r="L33" s="81"/>
      <c r="M33" s="81"/>
      <c r="N33" s="10"/>
    </row>
    <row r="34" spans="1:14" ht="15">
      <c r="A34" s="1" t="s">
        <v>15</v>
      </c>
      <c r="D34" s="80">
        <f>H34--924</f>
        <v>-212</v>
      </c>
      <c r="E34" s="54"/>
      <c r="F34" s="163">
        <v>-87</v>
      </c>
      <c r="G34" s="80"/>
      <c r="H34" s="126">
        <v>-1136</v>
      </c>
      <c r="I34" s="81"/>
      <c r="J34" s="163">
        <v>-879</v>
      </c>
      <c r="L34" s="81"/>
      <c r="M34" s="81"/>
      <c r="N34" s="10"/>
    </row>
    <row r="35" spans="4:14" ht="7.5" customHeight="1">
      <c r="D35" s="82"/>
      <c r="E35" s="54"/>
      <c r="F35" s="134"/>
      <c r="G35" s="80"/>
      <c r="H35" s="117"/>
      <c r="I35" s="81"/>
      <c r="J35" s="134"/>
      <c r="L35" s="81"/>
      <c r="M35" s="81"/>
      <c r="N35" s="10"/>
    </row>
    <row r="36" spans="4:14" ht="9" customHeight="1">
      <c r="D36" s="80"/>
      <c r="E36" s="54"/>
      <c r="F36" s="163"/>
      <c r="G36" s="80"/>
      <c r="H36" s="126"/>
      <c r="I36" s="81"/>
      <c r="J36" s="163"/>
      <c r="L36" s="81"/>
      <c r="M36" s="81"/>
      <c r="N36" s="10"/>
    </row>
    <row r="37" spans="1:14" ht="17.25" customHeight="1">
      <c r="A37" s="1" t="s">
        <v>143</v>
      </c>
      <c r="B37" s="2">
        <v>9</v>
      </c>
      <c r="D37" s="80">
        <f>H37-2841</f>
        <v>818</v>
      </c>
      <c r="E37" s="54"/>
      <c r="F37" s="163">
        <f>SUM(F28:F35)</f>
        <v>173</v>
      </c>
      <c r="G37" s="80"/>
      <c r="H37" s="126">
        <f>SUM(H28:H35)</f>
        <v>3659</v>
      </c>
      <c r="I37" s="81"/>
      <c r="J37" s="163">
        <f>SUM(J28:J35)</f>
        <v>2955</v>
      </c>
      <c r="L37" s="81"/>
      <c r="M37" s="81"/>
      <c r="N37" s="10"/>
    </row>
    <row r="38" spans="4:14" ht="7.5" customHeight="1">
      <c r="D38" s="80"/>
      <c r="E38" s="54"/>
      <c r="F38" s="163"/>
      <c r="G38" s="80"/>
      <c r="H38" s="126"/>
      <c r="I38" s="81"/>
      <c r="J38" s="163"/>
      <c r="L38" s="81"/>
      <c r="M38" s="81"/>
      <c r="N38" s="10"/>
    </row>
    <row r="39" spans="1:27" ht="15">
      <c r="A39" s="1" t="s">
        <v>22</v>
      </c>
      <c r="B39" s="2">
        <v>20</v>
      </c>
      <c r="D39" s="80">
        <f>H39--1250</f>
        <v>140</v>
      </c>
      <c r="E39" s="54"/>
      <c r="F39" s="133">
        <v>270</v>
      </c>
      <c r="G39" s="80"/>
      <c r="H39" s="126">
        <f>-995-115</f>
        <v>-1110</v>
      </c>
      <c r="I39" s="81"/>
      <c r="J39" s="163">
        <v>-1045</v>
      </c>
      <c r="L39" s="81"/>
      <c r="M39" s="81"/>
      <c r="N39" s="10"/>
      <c r="AA39" s="196">
        <f>+H39/H37</f>
        <v>-0.3033615742006013</v>
      </c>
    </row>
    <row r="40" spans="4:14" ht="7.5" customHeight="1">
      <c r="D40" s="82"/>
      <c r="E40" s="54"/>
      <c r="F40" s="134"/>
      <c r="G40" s="80"/>
      <c r="H40" s="117"/>
      <c r="I40" s="81"/>
      <c r="J40" s="134"/>
      <c r="L40" s="81"/>
      <c r="M40" s="81"/>
      <c r="N40" s="10"/>
    </row>
    <row r="41" spans="4:14" ht="7.5" customHeight="1">
      <c r="D41" s="80"/>
      <c r="E41" s="54"/>
      <c r="F41" s="163"/>
      <c r="G41" s="80"/>
      <c r="H41" s="126"/>
      <c r="I41" s="81"/>
      <c r="J41" s="163"/>
      <c r="L41" s="81"/>
      <c r="M41" s="81"/>
      <c r="N41" s="10"/>
    </row>
    <row r="42" spans="1:14" ht="15.75" thickBot="1">
      <c r="A42" s="1" t="s">
        <v>144</v>
      </c>
      <c r="D42" s="84">
        <f>H42-1591</f>
        <v>958</v>
      </c>
      <c r="E42" s="54"/>
      <c r="F42" s="136">
        <f>SUM(F37:F39)</f>
        <v>443</v>
      </c>
      <c r="G42" s="80"/>
      <c r="H42" s="119">
        <f>SUM(H37:H39)</f>
        <v>2549</v>
      </c>
      <c r="I42" s="81"/>
      <c r="J42" s="136">
        <f>SUM(J37:J39)</f>
        <v>1910</v>
      </c>
      <c r="L42" s="81"/>
      <c r="M42" s="81"/>
      <c r="N42" s="10"/>
    </row>
    <row r="43" spans="4:14" ht="15">
      <c r="D43" s="81"/>
      <c r="E43" s="54"/>
      <c r="F43" s="133"/>
      <c r="G43" s="80"/>
      <c r="H43" s="116"/>
      <c r="I43" s="81"/>
      <c r="J43" s="133"/>
      <c r="L43" s="81"/>
      <c r="M43" s="81"/>
      <c r="N43" s="10"/>
    </row>
    <row r="44" spans="1:14" ht="17.25" customHeight="1">
      <c r="A44" s="1" t="s">
        <v>123</v>
      </c>
      <c r="D44" s="126"/>
      <c r="E44" s="54"/>
      <c r="F44" s="163"/>
      <c r="G44" s="80"/>
      <c r="H44" s="126"/>
      <c r="I44" s="81"/>
      <c r="J44" s="163"/>
      <c r="L44" s="81"/>
      <c r="M44" s="81"/>
      <c r="N44" s="10"/>
    </row>
    <row r="45" spans="1:14" ht="17.25" customHeight="1">
      <c r="A45" s="1" t="s">
        <v>124</v>
      </c>
      <c r="D45" s="80">
        <f>+H45-562</f>
        <v>-559</v>
      </c>
      <c r="E45" s="173"/>
      <c r="F45" s="163">
        <v>-109</v>
      </c>
      <c r="G45" s="126"/>
      <c r="H45" s="126">
        <v>3</v>
      </c>
      <c r="I45" s="116"/>
      <c r="J45" s="163">
        <v>162</v>
      </c>
      <c r="L45" s="81"/>
      <c r="M45" s="81"/>
      <c r="N45" s="10"/>
    </row>
    <row r="46" spans="4:14" ht="7.5" customHeight="1">
      <c r="D46" s="117"/>
      <c r="E46" s="54"/>
      <c r="F46" s="134"/>
      <c r="G46" s="80"/>
      <c r="H46" s="117"/>
      <c r="I46" s="81"/>
      <c r="J46" s="134"/>
      <c r="L46" s="116"/>
      <c r="M46" s="81"/>
      <c r="N46" s="10"/>
    </row>
    <row r="47" spans="4:14" ht="6" customHeight="1">
      <c r="D47" s="126"/>
      <c r="E47" s="54"/>
      <c r="F47" s="163"/>
      <c r="G47" s="80"/>
      <c r="H47" s="126"/>
      <c r="I47" s="81"/>
      <c r="J47" s="163"/>
      <c r="L47" s="116"/>
      <c r="M47" s="81"/>
      <c r="N47" s="10"/>
    </row>
    <row r="48" spans="1:16" ht="17.25" customHeight="1" thickBot="1">
      <c r="A48" s="1" t="s">
        <v>125</v>
      </c>
      <c r="D48" s="119">
        <f>SUM(D42:D45)</f>
        <v>399</v>
      </c>
      <c r="E48" s="54"/>
      <c r="F48" s="136">
        <f>F42+F45</f>
        <v>334</v>
      </c>
      <c r="G48" s="80"/>
      <c r="H48" s="119">
        <f>+H42+H45</f>
        <v>2552</v>
      </c>
      <c r="I48" s="81"/>
      <c r="J48" s="136">
        <f>J42+J45</f>
        <v>2072</v>
      </c>
      <c r="L48" s="187"/>
      <c r="M48" s="188"/>
      <c r="N48" s="189">
        <f>+H48-CIE!T27</f>
        <v>0</v>
      </c>
      <c r="O48" s="174">
        <f>+J48-CIE!T55</f>
        <v>0</v>
      </c>
      <c r="P48" s="190" t="s">
        <v>147</v>
      </c>
    </row>
    <row r="49" spans="4:16" ht="17.25" customHeight="1">
      <c r="D49" s="80"/>
      <c r="E49" s="54"/>
      <c r="F49" s="163"/>
      <c r="G49" s="80"/>
      <c r="H49" s="126"/>
      <c r="I49" s="81"/>
      <c r="J49" s="163"/>
      <c r="L49" s="187"/>
      <c r="M49" s="188"/>
      <c r="N49" s="191"/>
      <c r="O49" s="190"/>
      <c r="P49" s="190"/>
    </row>
    <row r="50" spans="1:16" ht="17.25" customHeight="1">
      <c r="A50" s="1" t="s">
        <v>126</v>
      </c>
      <c r="D50" s="80"/>
      <c r="E50" s="54"/>
      <c r="F50" s="163"/>
      <c r="G50" s="80"/>
      <c r="H50" s="126"/>
      <c r="I50" s="81"/>
      <c r="J50" s="163"/>
      <c r="L50" s="187"/>
      <c r="M50" s="188"/>
      <c r="N50" s="191"/>
      <c r="O50" s="190"/>
      <c r="P50" s="190"/>
    </row>
    <row r="51" spans="1:16" ht="17.25" customHeight="1">
      <c r="A51" s="1" t="s">
        <v>133</v>
      </c>
      <c r="D51" s="80">
        <f>H51-1591</f>
        <v>959</v>
      </c>
      <c r="E51" s="80">
        <f>+E42-E52</f>
        <v>0</v>
      </c>
      <c r="F51" s="163">
        <v>406</v>
      </c>
      <c r="G51" s="80">
        <f>+G42-G52</f>
        <v>0</v>
      </c>
      <c r="H51" s="126">
        <v>2550</v>
      </c>
      <c r="I51" s="80">
        <f>+I42-I52</f>
        <v>0</v>
      </c>
      <c r="J51" s="163">
        <v>1862</v>
      </c>
      <c r="L51" s="191"/>
      <c r="M51" s="191"/>
      <c r="N51" s="191"/>
      <c r="O51" s="190"/>
      <c r="P51" s="190"/>
    </row>
    <row r="52" spans="1:16" ht="15">
      <c r="A52" s="1" t="s">
        <v>134</v>
      </c>
      <c r="D52" s="80">
        <f>+H52-0</f>
        <v>-1</v>
      </c>
      <c r="E52" s="54"/>
      <c r="F52" s="163">
        <v>37</v>
      </c>
      <c r="G52" s="80"/>
      <c r="H52" s="126">
        <v>-1</v>
      </c>
      <c r="I52" s="81"/>
      <c r="J52" s="163">
        <v>48</v>
      </c>
      <c r="L52" s="191"/>
      <c r="M52" s="191"/>
      <c r="N52" s="191"/>
      <c r="O52" s="190"/>
      <c r="P52" s="190"/>
    </row>
    <row r="53" spans="4:16" ht="7.5" customHeight="1">
      <c r="D53" s="80"/>
      <c r="E53" s="54"/>
      <c r="F53" s="163"/>
      <c r="G53" s="80"/>
      <c r="H53" s="126"/>
      <c r="I53" s="81"/>
      <c r="J53" s="163"/>
      <c r="L53" s="190"/>
      <c r="M53" s="190"/>
      <c r="N53" s="191"/>
      <c r="O53" s="190"/>
      <c r="P53" s="190"/>
    </row>
    <row r="54" spans="4:16" ht="8.25" customHeight="1">
      <c r="D54" s="83"/>
      <c r="E54" s="54"/>
      <c r="F54" s="135"/>
      <c r="G54" s="80"/>
      <c r="H54" s="118"/>
      <c r="I54" s="81"/>
      <c r="J54" s="135"/>
      <c r="L54" s="190"/>
      <c r="M54" s="190"/>
      <c r="N54" s="191"/>
      <c r="O54" s="190"/>
      <c r="P54" s="190"/>
    </row>
    <row r="55" spans="4:16" ht="15">
      <c r="D55" s="81">
        <f>H55-1591</f>
        <v>958</v>
      </c>
      <c r="E55" s="54"/>
      <c r="F55" s="133">
        <f>SUM(F51:F52)</f>
        <v>443</v>
      </c>
      <c r="G55" s="80"/>
      <c r="H55" s="116">
        <f>SUM(H51:H54)</f>
        <v>2549</v>
      </c>
      <c r="I55" s="81"/>
      <c r="J55" s="133">
        <f>SUM(J51:J52)</f>
        <v>1910</v>
      </c>
      <c r="L55" s="174">
        <f>+D55-D42</f>
        <v>0</v>
      </c>
      <c r="M55" s="174">
        <f>+E55-E42</f>
        <v>0</v>
      </c>
      <c r="N55" s="174">
        <f>+F55-F42</f>
        <v>0</v>
      </c>
      <c r="O55" s="174">
        <f>+G55-G42</f>
        <v>0</v>
      </c>
      <c r="P55" s="190" t="s">
        <v>145</v>
      </c>
    </row>
    <row r="56" spans="4:16" ht="7.5" customHeight="1" thickBot="1">
      <c r="D56" s="84"/>
      <c r="E56" s="54"/>
      <c r="F56" s="164"/>
      <c r="G56" s="80"/>
      <c r="H56" s="119"/>
      <c r="I56" s="81"/>
      <c r="J56" s="164"/>
      <c r="L56" s="190"/>
      <c r="M56" s="190"/>
      <c r="N56" s="191"/>
      <c r="O56" s="190"/>
      <c r="P56" s="190"/>
    </row>
    <row r="57" spans="4:16" ht="15">
      <c r="D57" s="116"/>
      <c r="E57" s="54"/>
      <c r="F57" s="165"/>
      <c r="G57" s="81"/>
      <c r="H57" s="116"/>
      <c r="I57" s="81"/>
      <c r="J57" s="165"/>
      <c r="L57" s="190"/>
      <c r="M57" s="190"/>
      <c r="N57" s="191"/>
      <c r="O57" s="190"/>
      <c r="P57" s="190"/>
    </row>
    <row r="58" spans="1:16" ht="15">
      <c r="A58" s="1" t="s">
        <v>127</v>
      </c>
      <c r="D58" s="126"/>
      <c r="E58" s="54"/>
      <c r="F58" s="163"/>
      <c r="G58" s="80"/>
      <c r="H58" s="126"/>
      <c r="I58" s="81"/>
      <c r="J58" s="163"/>
      <c r="L58" s="190"/>
      <c r="M58" s="190"/>
      <c r="N58" s="191"/>
      <c r="O58" s="190"/>
      <c r="P58" s="190"/>
    </row>
    <row r="59" spans="1:16" ht="15">
      <c r="A59" s="1" t="s">
        <v>128</v>
      </c>
      <c r="D59" s="80">
        <f>H59-2149</f>
        <v>399</v>
      </c>
      <c r="E59" s="126">
        <f>+E51-E60</f>
        <v>0</v>
      </c>
      <c r="F59" s="163">
        <v>306</v>
      </c>
      <c r="G59" s="126">
        <f>+G51-G60</f>
        <v>0</v>
      </c>
      <c r="H59" s="126">
        <f>2552-4</f>
        <v>2548</v>
      </c>
      <c r="I59" s="126"/>
      <c r="J59" s="163">
        <v>2019</v>
      </c>
      <c r="L59" s="190"/>
      <c r="M59" s="190"/>
      <c r="N59" s="191"/>
      <c r="O59" s="190"/>
      <c r="P59" s="190"/>
    </row>
    <row r="60" spans="1:16" ht="15">
      <c r="A60" s="1" t="s">
        <v>129</v>
      </c>
      <c r="D60" s="80">
        <f>H60-4</f>
        <v>0</v>
      </c>
      <c r="E60" s="173"/>
      <c r="F60" s="163">
        <v>28</v>
      </c>
      <c r="G60" s="126"/>
      <c r="H60" s="126">
        <v>4</v>
      </c>
      <c r="I60" s="116"/>
      <c r="J60" s="163">
        <v>53</v>
      </c>
      <c r="L60" s="190"/>
      <c r="M60" s="190"/>
      <c r="N60" s="191"/>
      <c r="O60" s="190"/>
      <c r="P60" s="190"/>
    </row>
    <row r="61" spans="4:16" ht="7.5" customHeight="1">
      <c r="D61" s="126"/>
      <c r="E61" s="54"/>
      <c r="F61" s="163"/>
      <c r="G61" s="80"/>
      <c r="H61" s="126"/>
      <c r="I61" s="81"/>
      <c r="J61" s="163"/>
      <c r="L61" s="190"/>
      <c r="M61" s="190"/>
      <c r="N61" s="191"/>
      <c r="O61" s="190"/>
      <c r="P61" s="190"/>
    </row>
    <row r="62" spans="4:16" ht="5.25" customHeight="1">
      <c r="D62" s="118"/>
      <c r="E62" s="54"/>
      <c r="F62" s="135"/>
      <c r="G62" s="80"/>
      <c r="H62" s="118"/>
      <c r="I62" s="81"/>
      <c r="J62" s="135"/>
      <c r="L62" s="190"/>
      <c r="M62" s="190"/>
      <c r="N62" s="191"/>
      <c r="O62" s="190"/>
      <c r="P62" s="190"/>
    </row>
    <row r="63" spans="4:16" ht="15.75" thickBot="1">
      <c r="D63" s="119">
        <f>H63-2153</f>
        <v>399</v>
      </c>
      <c r="E63" s="54"/>
      <c r="F63" s="136">
        <f>SUM(F59:F60)</f>
        <v>334</v>
      </c>
      <c r="G63" s="80"/>
      <c r="H63" s="119">
        <f>SUM(H59:H60)</f>
        <v>2552</v>
      </c>
      <c r="I63" s="81"/>
      <c r="J63" s="136">
        <f>SUM(J59:J60)</f>
        <v>2072</v>
      </c>
      <c r="L63" s="174">
        <f>+D63-D48</f>
        <v>0</v>
      </c>
      <c r="M63" s="174">
        <f>+E63-E48</f>
        <v>0</v>
      </c>
      <c r="N63" s="174">
        <f>+F63-F48</f>
        <v>0</v>
      </c>
      <c r="O63" s="174">
        <f>+G63-G48</f>
        <v>0</v>
      </c>
      <c r="P63" s="190" t="s">
        <v>146</v>
      </c>
    </row>
    <row r="64" spans="1:16" ht="15">
      <c r="A64" s="1" t="s">
        <v>148</v>
      </c>
      <c r="D64" s="81"/>
      <c r="E64" s="54"/>
      <c r="F64" s="166"/>
      <c r="G64" s="81"/>
      <c r="H64" s="116"/>
      <c r="I64" s="81"/>
      <c r="J64" s="166"/>
      <c r="L64" s="190"/>
      <c r="M64" s="190"/>
      <c r="N64" s="174" t="s">
        <v>40</v>
      </c>
      <c r="O64" s="174" t="s">
        <v>40</v>
      </c>
      <c r="P64" s="190"/>
    </row>
    <row r="65" spans="1:10" ht="15">
      <c r="A65" s="1" t="s">
        <v>108</v>
      </c>
      <c r="D65" s="81"/>
      <c r="E65" s="54"/>
      <c r="F65" s="166"/>
      <c r="G65" s="81"/>
      <c r="H65" s="116"/>
      <c r="I65" s="81"/>
      <c r="J65" s="166"/>
    </row>
    <row r="66" spans="4:10" ht="15">
      <c r="D66" s="81"/>
      <c r="E66" s="54"/>
      <c r="F66" s="166"/>
      <c r="G66" s="81"/>
      <c r="H66" s="116"/>
      <c r="I66" s="81"/>
      <c r="J66" s="166"/>
    </row>
    <row r="67" spans="1:15" ht="15">
      <c r="A67" s="1" t="s">
        <v>157</v>
      </c>
      <c r="B67" s="2">
        <v>28</v>
      </c>
      <c r="D67" s="85">
        <v>0.76</v>
      </c>
      <c r="E67" s="63"/>
      <c r="F67" s="166">
        <v>0.32</v>
      </c>
      <c r="G67" s="85"/>
      <c r="H67" s="85">
        <v>2.01</v>
      </c>
      <c r="I67" s="85"/>
      <c r="J67" s="166">
        <v>1.47</v>
      </c>
      <c r="L67" s="195">
        <f>+D51/('BS'!E64*2)*100</f>
        <v>0.7564165260052689</v>
      </c>
      <c r="M67" s="195">
        <f>+F51/('BS'!G64*2)*100</f>
        <v>0.3202347336372671</v>
      </c>
      <c r="N67" s="195">
        <f>+H51/('BS'!E64*2)*100</f>
        <v>2.01132652900254</v>
      </c>
      <c r="O67" s="195">
        <f>+J51/('BS'!E64*2)*100</f>
        <v>1.468662743922639</v>
      </c>
    </row>
    <row r="68" spans="4:10" ht="7.5" customHeight="1" thickBot="1">
      <c r="D68" s="86"/>
      <c r="E68" s="63"/>
      <c r="F68" s="164"/>
      <c r="G68" s="85"/>
      <c r="H68" s="86"/>
      <c r="I68" s="85"/>
      <c r="J68" s="164"/>
    </row>
    <row r="69" spans="4:10" ht="15">
      <c r="D69" s="85"/>
      <c r="E69" s="63"/>
      <c r="F69" s="167"/>
      <c r="G69" s="85"/>
      <c r="H69" s="85"/>
      <c r="I69" s="85"/>
      <c r="J69" s="167"/>
    </row>
    <row r="70" spans="1:10" ht="15">
      <c r="A70" s="1" t="s">
        <v>158</v>
      </c>
      <c r="B70" s="2">
        <v>28</v>
      </c>
      <c r="D70" s="85">
        <v>0.76</v>
      </c>
      <c r="E70" s="63"/>
      <c r="F70" s="166">
        <v>0.32</v>
      </c>
      <c r="G70" s="85"/>
      <c r="H70" s="85">
        <v>2.01</v>
      </c>
      <c r="I70" s="85"/>
      <c r="J70" s="166">
        <v>1.47</v>
      </c>
    </row>
    <row r="71" spans="4:10" ht="7.5" customHeight="1" thickBot="1">
      <c r="D71" s="87" t="s">
        <v>40</v>
      </c>
      <c r="E71" s="34"/>
      <c r="F71" s="168" t="s">
        <v>40</v>
      </c>
      <c r="G71" s="88"/>
      <c r="H71" s="87" t="s">
        <v>40</v>
      </c>
      <c r="I71" s="88"/>
      <c r="J71" s="168" t="s">
        <v>40</v>
      </c>
    </row>
    <row r="72" spans="4:9" ht="15">
      <c r="D72" s="75"/>
      <c r="E72" s="29"/>
      <c r="G72" s="75"/>
      <c r="H72" s="88"/>
      <c r="I72" s="75"/>
    </row>
    <row r="73" spans="1:10" ht="32.25" customHeight="1">
      <c r="A73" s="201" t="s">
        <v>149</v>
      </c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5">
      <c r="A74" s="28"/>
      <c r="B74" s="28"/>
      <c r="C74" s="28"/>
      <c r="D74" s="28"/>
      <c r="E74" s="28"/>
      <c r="F74" s="28"/>
      <c r="G74" s="28"/>
      <c r="H74" s="178"/>
      <c r="I74" s="28"/>
      <c r="J74" s="28"/>
    </row>
    <row r="75" spans="1:10" ht="15">
      <c r="A75" s="1" t="s">
        <v>174</v>
      </c>
      <c r="B75" s="28"/>
      <c r="C75" s="28"/>
      <c r="D75" s="28"/>
      <c r="E75" s="28"/>
      <c r="F75" s="28"/>
      <c r="G75" s="28"/>
      <c r="H75" s="17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178"/>
      <c r="I76" s="28"/>
      <c r="J76" s="28"/>
    </row>
    <row r="77" spans="1:10" ht="6.75" customHeight="1">
      <c r="A77" s="48"/>
      <c r="B77" s="49"/>
      <c r="C77" s="49"/>
      <c r="D77" s="78"/>
      <c r="E77" s="78"/>
      <c r="F77" s="78"/>
      <c r="G77" s="78"/>
      <c r="H77" s="175"/>
      <c r="I77" s="78"/>
      <c r="J77" s="78"/>
    </row>
    <row r="78" spans="1:10" ht="15">
      <c r="A78" s="47" t="s">
        <v>171</v>
      </c>
      <c r="B78" s="20"/>
      <c r="C78" s="20"/>
      <c r="D78" s="20"/>
      <c r="E78" s="20"/>
      <c r="F78" s="20"/>
      <c r="G78" s="20"/>
      <c r="H78" s="179"/>
      <c r="I78" s="20"/>
      <c r="J78" s="46" t="s">
        <v>175</v>
      </c>
    </row>
    <row r="92" spans="4:10" ht="15">
      <c r="D92" s="89"/>
      <c r="F92" s="89"/>
      <c r="H92" s="180"/>
      <c r="J92" s="89"/>
    </row>
    <row r="97" spans="4:10" ht="15">
      <c r="D97" s="90"/>
      <c r="F97" s="90"/>
      <c r="H97" s="181"/>
      <c r="J97" s="90"/>
    </row>
    <row r="100" spans="4:10" ht="15">
      <c r="D100" s="90"/>
      <c r="F100" s="90"/>
      <c r="H100" s="181"/>
      <c r="J100" s="90"/>
    </row>
  </sheetData>
  <mergeCells count="8">
    <mergeCell ref="A73:J73"/>
    <mergeCell ref="A6:J6"/>
    <mergeCell ref="A7:J7"/>
    <mergeCell ref="A1:J1"/>
    <mergeCell ref="A2:J2"/>
    <mergeCell ref="A3:J3"/>
    <mergeCell ref="H12:J12"/>
    <mergeCell ref="D12:F12"/>
  </mergeCells>
  <printOptions/>
  <pageMargins left="0.64" right="0.5" top="0.5" bottom="0.25" header="0.22" footer="0.18"/>
  <pageSetup fitToHeight="1" fitToWidth="1"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workbookViewId="0" topLeftCell="A64">
      <selection activeCell="B93" sqref="B93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8.57421875" style="190" hidden="1" customWidth="1"/>
    <col min="10" max="10" width="6.421875" style="190" hidden="1" customWidth="1"/>
    <col min="11" max="11" width="8.8515625" style="1" hidden="1" customWidth="1"/>
    <col min="12" max="89" width="8.8515625" style="1" customWidth="1"/>
    <col min="90" max="16384" width="9.140625" style="1" customWidth="1"/>
  </cols>
  <sheetData>
    <row r="1" spans="1:7" ht="15">
      <c r="A1" s="204" t="str">
        <f>'IS'!A1</f>
        <v>PRINSIPTEK CORPORATION BERHAD </v>
      </c>
      <c r="B1" s="204"/>
      <c r="C1" s="204"/>
      <c r="D1" s="204"/>
      <c r="E1" s="204"/>
      <c r="F1" s="204"/>
      <c r="G1" s="204"/>
    </row>
    <row r="2" spans="1:7" ht="15">
      <c r="A2" s="204" t="str">
        <f>'IS'!A2</f>
        <v>(Company No. 595000-H)</v>
      </c>
      <c r="B2" s="204"/>
      <c r="C2" s="204"/>
      <c r="D2" s="204"/>
      <c r="E2" s="204"/>
      <c r="F2" s="204"/>
      <c r="G2" s="204"/>
    </row>
    <row r="3" spans="1:7" ht="15" customHeight="1">
      <c r="A3" s="204" t="str">
        <f>'IS'!A3</f>
        <v>(Incorporated in Malaysia)</v>
      </c>
      <c r="B3" s="204"/>
      <c r="C3" s="204"/>
      <c r="D3" s="204"/>
      <c r="E3" s="204"/>
      <c r="F3" s="204"/>
      <c r="G3" s="204"/>
    </row>
    <row r="4" spans="1:7" ht="7.5" customHeight="1">
      <c r="A4" s="30"/>
      <c r="B4" s="30"/>
      <c r="C4" s="30"/>
      <c r="D4" s="30"/>
      <c r="E4" s="30"/>
      <c r="F4" s="30"/>
      <c r="G4" s="30"/>
    </row>
    <row r="5" spans="1:10" s="23" customFormat="1" ht="7.5" customHeight="1" thickBot="1">
      <c r="A5" s="34"/>
      <c r="B5" s="34"/>
      <c r="C5" s="34"/>
      <c r="D5" s="34"/>
      <c r="E5" s="34"/>
      <c r="F5" s="34"/>
      <c r="G5" s="34"/>
      <c r="I5" s="192"/>
      <c r="J5" s="192"/>
    </row>
    <row r="6" spans="1:7" ht="15">
      <c r="A6" s="207" t="s">
        <v>39</v>
      </c>
      <c r="B6" s="207"/>
      <c r="C6" s="207"/>
      <c r="D6" s="207"/>
      <c r="E6" s="207"/>
      <c r="F6" s="207"/>
      <c r="G6" s="207"/>
    </row>
    <row r="7" spans="1:7" ht="15.75" thickBot="1">
      <c r="A7" s="203" t="str">
        <f>'IS'!A7</f>
        <v>FOR THE THIRD FINANCIAL QUARTER ENDED 30 SEPTEMBER 2011</v>
      </c>
      <c r="B7" s="203"/>
      <c r="C7" s="203"/>
      <c r="D7" s="203"/>
      <c r="E7" s="203"/>
      <c r="F7" s="203"/>
      <c r="G7" s="203"/>
    </row>
    <row r="8" spans="1:10" s="23" customFormat="1" ht="4.5" customHeight="1">
      <c r="A8" s="52"/>
      <c r="B8" s="52"/>
      <c r="C8" s="52"/>
      <c r="D8" s="52"/>
      <c r="E8" s="52"/>
      <c r="F8" s="52"/>
      <c r="G8" s="52"/>
      <c r="I8" s="192"/>
      <c r="J8" s="19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163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E12" s="16" t="s">
        <v>40</v>
      </c>
      <c r="F12" s="16"/>
      <c r="G12" s="92"/>
    </row>
    <row r="13" spans="1:7" ht="15">
      <c r="A13" s="18"/>
      <c r="B13" s="16"/>
      <c r="C13" s="16"/>
      <c r="D13" s="16"/>
      <c r="E13" s="16" t="s">
        <v>65</v>
      </c>
      <c r="F13" s="16"/>
      <c r="G13" s="156" t="s">
        <v>82</v>
      </c>
    </row>
    <row r="14" spans="1:7" ht="15">
      <c r="A14" s="18"/>
      <c r="E14" s="29" t="s">
        <v>60</v>
      </c>
      <c r="G14" s="128" t="s">
        <v>60</v>
      </c>
    </row>
    <row r="15" spans="5:11" s="16" customFormat="1" ht="15">
      <c r="E15" s="29" t="s">
        <v>56</v>
      </c>
      <c r="F15" s="29"/>
      <c r="G15" s="128" t="s">
        <v>57</v>
      </c>
      <c r="I15" s="190"/>
      <c r="J15" s="190"/>
      <c r="K15" s="1"/>
    </row>
    <row r="16" spans="3:11" s="16" customFormat="1" ht="15">
      <c r="C16" s="16" t="s">
        <v>3</v>
      </c>
      <c r="E16" s="8" t="str">
        <f>'IS'!D18</f>
        <v>30.09.2011</v>
      </c>
      <c r="F16" s="29"/>
      <c r="G16" s="129" t="s">
        <v>121</v>
      </c>
      <c r="I16" s="190"/>
      <c r="J16" s="190"/>
      <c r="K16" s="1"/>
    </row>
    <row r="17" spans="3:11" s="16" customFormat="1" ht="6.75" customHeight="1">
      <c r="C17" s="67"/>
      <c r="E17" s="30"/>
      <c r="F17" s="29"/>
      <c r="G17" s="130"/>
      <c r="I17" s="190"/>
      <c r="J17" s="190"/>
      <c r="K17" s="1"/>
    </row>
    <row r="18" spans="5:11" s="16" customFormat="1" ht="7.5" customHeight="1">
      <c r="E18" s="8"/>
      <c r="F18" s="29"/>
      <c r="G18" s="129"/>
      <c r="I18" s="190"/>
      <c r="J18" s="190"/>
      <c r="K18" s="1"/>
    </row>
    <row r="19" spans="3:13" s="18" customFormat="1" ht="15">
      <c r="C19" s="31"/>
      <c r="D19" s="31"/>
      <c r="E19" s="29" t="s">
        <v>0</v>
      </c>
      <c r="F19" s="29"/>
      <c r="G19" s="128" t="s">
        <v>0</v>
      </c>
      <c r="H19" s="16"/>
      <c r="I19" s="190"/>
      <c r="J19" s="190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28"/>
      <c r="H20" s="16"/>
      <c r="I20" s="190"/>
      <c r="J20" s="190"/>
      <c r="K20" s="1"/>
      <c r="L20" s="16"/>
      <c r="M20" s="16"/>
    </row>
    <row r="21" spans="1:13" ht="15">
      <c r="A21" s="1" t="s">
        <v>43</v>
      </c>
      <c r="G21" s="157"/>
      <c r="H21" s="16"/>
      <c r="L21" s="16"/>
      <c r="M21" s="16"/>
    </row>
    <row r="22" spans="2:13" ht="15">
      <c r="B22" s="23" t="s">
        <v>19</v>
      </c>
      <c r="E22" s="93">
        <v>11589</v>
      </c>
      <c r="F22" s="21"/>
      <c r="G22" s="141">
        <v>12291</v>
      </c>
      <c r="H22" s="16"/>
      <c r="L22" s="16"/>
      <c r="M22" s="16"/>
    </row>
    <row r="23" spans="2:13" ht="15">
      <c r="B23" s="1" t="s">
        <v>64</v>
      </c>
      <c r="E23" s="21">
        <v>56528</v>
      </c>
      <c r="F23" s="21"/>
      <c r="G23" s="141">
        <v>45305</v>
      </c>
      <c r="H23" s="16"/>
      <c r="L23" s="16"/>
      <c r="M23" s="16"/>
    </row>
    <row r="24" spans="2:13" ht="15">
      <c r="B24" s="1" t="s">
        <v>46</v>
      </c>
      <c r="E24" s="21">
        <v>8261</v>
      </c>
      <c r="F24" s="21"/>
      <c r="G24" s="141">
        <v>8261</v>
      </c>
      <c r="H24" s="16"/>
      <c r="L24" s="16"/>
      <c r="M24" s="16"/>
    </row>
    <row r="25" spans="2:13" ht="15">
      <c r="B25" s="1" t="s">
        <v>142</v>
      </c>
      <c r="E25" s="21">
        <v>3179</v>
      </c>
      <c r="F25" s="21"/>
      <c r="G25" s="141">
        <v>3179</v>
      </c>
      <c r="H25" s="16"/>
      <c r="L25" s="16"/>
      <c r="M25" s="16"/>
    </row>
    <row r="26" spans="5:13" ht="7.5" customHeight="1">
      <c r="E26" s="21"/>
      <c r="F26" s="21"/>
      <c r="G26" s="141"/>
      <c r="H26" s="16"/>
      <c r="L26" s="16"/>
      <c r="M26" s="16"/>
    </row>
    <row r="27" spans="5:13" ht="9" customHeight="1">
      <c r="E27" s="25"/>
      <c r="F27" s="21"/>
      <c r="G27" s="154"/>
      <c r="H27" s="16"/>
      <c r="L27" s="16"/>
      <c r="M27" s="16"/>
    </row>
    <row r="28" spans="2:13" ht="15">
      <c r="B28" s="1" t="s">
        <v>61</v>
      </c>
      <c r="E28" s="22">
        <f>SUM(E22:E25)</f>
        <v>79557</v>
      </c>
      <c r="F28" s="22">
        <f>SUM(F22:F25)</f>
        <v>0</v>
      </c>
      <c r="G28" s="150">
        <f>SUM(G22:G25)</f>
        <v>69036</v>
      </c>
      <c r="H28" s="16"/>
      <c r="L28" s="16"/>
      <c r="M28" s="16"/>
    </row>
    <row r="29" spans="5:13" ht="8.25" customHeight="1">
      <c r="E29" s="24"/>
      <c r="F29" s="21"/>
      <c r="G29" s="142"/>
      <c r="H29" s="16"/>
      <c r="L29" s="16"/>
      <c r="M29" s="16"/>
    </row>
    <row r="30" spans="5:13" ht="11.25" customHeight="1">
      <c r="E30" s="22"/>
      <c r="F30" s="21"/>
      <c r="G30" s="150"/>
      <c r="H30" s="16"/>
      <c r="L30" s="16"/>
      <c r="M30" s="16"/>
    </row>
    <row r="31" spans="1:13" ht="15">
      <c r="A31" s="1" t="s">
        <v>4</v>
      </c>
      <c r="E31" s="21"/>
      <c r="F31" s="21"/>
      <c r="G31" s="141"/>
      <c r="H31" s="16"/>
      <c r="L31" s="16"/>
      <c r="M31" s="16"/>
    </row>
    <row r="32" spans="2:13" ht="15">
      <c r="B32" s="1" t="s">
        <v>72</v>
      </c>
      <c r="E32" s="21">
        <v>5</v>
      </c>
      <c r="F32" s="21"/>
      <c r="G32" s="141">
        <v>5</v>
      </c>
      <c r="H32" s="16"/>
      <c r="L32" s="16"/>
      <c r="M32" s="16"/>
    </row>
    <row r="33" spans="2:13" ht="15">
      <c r="B33" s="1" t="s">
        <v>91</v>
      </c>
      <c r="E33" s="21">
        <v>50023</v>
      </c>
      <c r="F33" s="21"/>
      <c r="G33" s="141">
        <v>36290</v>
      </c>
      <c r="H33" s="16"/>
      <c r="L33" s="16"/>
      <c r="M33" s="16"/>
    </row>
    <row r="34" spans="2:13" ht="15">
      <c r="B34" s="1" t="s">
        <v>93</v>
      </c>
      <c r="E34" s="21">
        <f>73932-4000+382</f>
        <v>70314</v>
      </c>
      <c r="F34" s="21"/>
      <c r="G34" s="141">
        <v>71577</v>
      </c>
      <c r="H34" s="16"/>
      <c r="L34" s="16"/>
      <c r="M34" s="16"/>
    </row>
    <row r="35" spans="2:13" ht="15">
      <c r="B35" s="23" t="s">
        <v>44</v>
      </c>
      <c r="E35" s="93">
        <f>115987+15522-E25</f>
        <v>128330</v>
      </c>
      <c r="F35" s="21"/>
      <c r="G35" s="141">
        <f>119534+17102</f>
        <v>136636</v>
      </c>
      <c r="H35" s="16"/>
      <c r="J35" s="174"/>
      <c r="L35" s="16"/>
      <c r="M35" s="16"/>
    </row>
    <row r="36" spans="2:13" ht="15">
      <c r="B36" s="1" t="s">
        <v>83</v>
      </c>
      <c r="E36" s="21">
        <f>1412-1225</f>
        <v>187</v>
      </c>
      <c r="F36" s="21"/>
      <c r="G36" s="141">
        <v>777</v>
      </c>
      <c r="H36" s="16"/>
      <c r="J36" s="174"/>
      <c r="L36" s="16"/>
      <c r="M36" s="16"/>
    </row>
    <row r="37" spans="2:13" ht="15">
      <c r="B37" s="1" t="s">
        <v>84</v>
      </c>
      <c r="E37" s="21">
        <v>11697</v>
      </c>
      <c r="F37" s="21"/>
      <c r="G37" s="141">
        <v>21735</v>
      </c>
      <c r="H37" s="16"/>
      <c r="L37" s="16"/>
      <c r="M37" s="16"/>
    </row>
    <row r="38" spans="2:13" ht="15">
      <c r="B38" s="1" t="s">
        <v>92</v>
      </c>
      <c r="E38" s="21">
        <v>100</v>
      </c>
      <c r="F38" s="21"/>
      <c r="G38" s="141">
        <v>227</v>
      </c>
      <c r="H38" s="16"/>
      <c r="J38" s="174"/>
      <c r="L38" s="16"/>
      <c r="M38" s="16"/>
    </row>
    <row r="39" spans="2:13" ht="17.25" customHeight="1">
      <c r="B39" s="1" t="s">
        <v>5</v>
      </c>
      <c r="E39" s="21">
        <v>2073</v>
      </c>
      <c r="F39" s="55"/>
      <c r="G39" s="141">
        <v>1003</v>
      </c>
      <c r="H39" s="16"/>
      <c r="L39" s="16"/>
      <c r="M39" s="16"/>
    </row>
    <row r="40" spans="5:13" ht="7.5" customHeight="1">
      <c r="E40" s="25"/>
      <c r="F40" s="55"/>
      <c r="G40" s="154"/>
      <c r="H40" s="16"/>
      <c r="L40" s="16"/>
      <c r="M40" s="16"/>
    </row>
    <row r="41" spans="2:13" ht="15">
      <c r="B41" s="1" t="s">
        <v>6</v>
      </c>
      <c r="E41" s="22">
        <f>SUM(E32:E40)</f>
        <v>262729</v>
      </c>
      <c r="F41" s="22">
        <f>SUM(F33:F40)</f>
        <v>0</v>
      </c>
      <c r="G41" s="150">
        <f>SUM(G32:G39)</f>
        <v>268250</v>
      </c>
      <c r="H41" s="22"/>
      <c r="I41" s="174"/>
      <c r="L41" s="16"/>
      <c r="M41" s="16"/>
    </row>
    <row r="42" spans="5:13" ht="7.5" customHeight="1">
      <c r="E42" s="24"/>
      <c r="F42" s="55"/>
      <c r="G42" s="158"/>
      <c r="H42" s="16"/>
      <c r="L42" s="16"/>
      <c r="M42" s="16"/>
    </row>
    <row r="43" spans="5:13" ht="11.25" customHeight="1">
      <c r="E43" s="21"/>
      <c r="F43" s="55"/>
      <c r="G43" s="141"/>
      <c r="H43" s="16"/>
      <c r="L43" s="16"/>
      <c r="M43" s="16"/>
    </row>
    <row r="44" spans="1:13" ht="15">
      <c r="A44" s="1" t="s">
        <v>7</v>
      </c>
      <c r="E44" s="21"/>
      <c r="F44" s="21"/>
      <c r="G44" s="141"/>
      <c r="H44" s="16"/>
      <c r="L44" s="16"/>
      <c r="M44" s="16"/>
    </row>
    <row r="45" spans="2:13" ht="15">
      <c r="B45" s="1" t="s">
        <v>94</v>
      </c>
      <c r="E45" s="21">
        <f>48889-4000+1</f>
        <v>44890</v>
      </c>
      <c r="F45" s="21"/>
      <c r="G45" s="141">
        <v>65460</v>
      </c>
      <c r="H45" s="16"/>
      <c r="L45" s="16"/>
      <c r="M45" s="16"/>
    </row>
    <row r="46" spans="2:13" ht="15">
      <c r="B46" s="1" t="s">
        <v>45</v>
      </c>
      <c r="E46" s="21">
        <f>71243+12218-E76</f>
        <v>74466</v>
      </c>
      <c r="F46" s="21"/>
      <c r="G46" s="141">
        <f>63708+3393</f>
        <v>67101</v>
      </c>
      <c r="H46" s="16"/>
      <c r="L46" s="16"/>
      <c r="M46" s="16"/>
    </row>
    <row r="47" spans="2:13" ht="15">
      <c r="B47" s="1" t="s">
        <v>85</v>
      </c>
      <c r="E47" s="21">
        <v>99</v>
      </c>
      <c r="F47" s="21"/>
      <c r="G47" s="141">
        <v>94</v>
      </c>
      <c r="H47" s="16"/>
      <c r="L47" s="16"/>
      <c r="M47" s="16"/>
    </row>
    <row r="48" spans="2:13" ht="15">
      <c r="B48" s="1" t="s">
        <v>20</v>
      </c>
      <c r="C48" s="2">
        <v>24</v>
      </c>
      <c r="E48" s="21">
        <v>50145</v>
      </c>
      <c r="F48" s="21"/>
      <c r="G48" s="141">
        <f>62296-G49</f>
        <v>40756</v>
      </c>
      <c r="H48" s="16"/>
      <c r="L48" s="16"/>
      <c r="M48" s="16"/>
    </row>
    <row r="49" spans="2:13" ht="15">
      <c r="B49" s="1" t="s">
        <v>112</v>
      </c>
      <c r="C49" s="2">
        <v>24</v>
      </c>
      <c r="E49" s="21">
        <v>21194</v>
      </c>
      <c r="F49" s="21"/>
      <c r="G49" s="141">
        <f>21000+540</f>
        <v>21540</v>
      </c>
      <c r="H49" s="91"/>
      <c r="I49" s="174" t="s">
        <v>40</v>
      </c>
      <c r="L49" s="16"/>
      <c r="M49" s="16"/>
    </row>
    <row r="50" spans="2:13" ht="15">
      <c r="B50" s="1" t="s">
        <v>102</v>
      </c>
      <c r="E50" s="21">
        <f>1427+115-1225</f>
        <v>317</v>
      </c>
      <c r="F50" s="21"/>
      <c r="G50" s="141">
        <v>149</v>
      </c>
      <c r="H50" s="16"/>
      <c r="L50" s="16"/>
      <c r="M50" s="16"/>
    </row>
    <row r="51" spans="5:13" ht="7.5" customHeight="1">
      <c r="E51" s="21" t="s">
        <v>40</v>
      </c>
      <c r="F51" s="55"/>
      <c r="G51" s="157" t="s">
        <v>40</v>
      </c>
      <c r="H51" s="16"/>
      <c r="L51" s="16"/>
      <c r="M51" s="16"/>
    </row>
    <row r="52" spans="5:13" ht="7.5" customHeight="1">
      <c r="E52" s="56"/>
      <c r="F52" s="55"/>
      <c r="G52" s="159"/>
      <c r="H52" s="16"/>
      <c r="L52" s="16"/>
      <c r="M52" s="16"/>
    </row>
    <row r="53" spans="2:13" ht="15">
      <c r="B53" s="1" t="s">
        <v>8</v>
      </c>
      <c r="E53" s="22">
        <f>SUM(E45:E52)</f>
        <v>191111</v>
      </c>
      <c r="F53" s="22">
        <f>SUM(F45:F52)</f>
        <v>0</v>
      </c>
      <c r="G53" s="150">
        <f>SUM(G45:G52)</f>
        <v>195100</v>
      </c>
      <c r="H53" s="16"/>
      <c r="L53" s="16"/>
      <c r="M53" s="16"/>
    </row>
    <row r="54" spans="5:13" ht="7.5" customHeight="1">
      <c r="E54" s="57"/>
      <c r="F54" s="55"/>
      <c r="G54" s="158"/>
      <c r="H54" s="16"/>
      <c r="L54" s="16"/>
      <c r="M54" s="16"/>
    </row>
    <row r="55" spans="5:13" ht="8.25" customHeight="1">
      <c r="E55" s="58"/>
      <c r="F55" s="55"/>
      <c r="G55" s="160"/>
      <c r="H55" s="16"/>
      <c r="L55" s="16"/>
      <c r="M55" s="16"/>
    </row>
    <row r="56" spans="1:13" ht="15">
      <c r="A56" s="1" t="s">
        <v>9</v>
      </c>
      <c r="E56" s="21">
        <f>E41-E53</f>
        <v>71618</v>
      </c>
      <c r="F56" s="21">
        <f>F41-F53</f>
        <v>0</v>
      </c>
      <c r="G56" s="141">
        <f>G41-G53</f>
        <v>73150</v>
      </c>
      <c r="H56" s="16"/>
      <c r="L56" s="16"/>
      <c r="M56" s="16"/>
    </row>
    <row r="57" spans="5:13" ht="6" customHeight="1">
      <c r="E57" s="57"/>
      <c r="F57" s="55"/>
      <c r="G57" s="158"/>
      <c r="H57" s="16"/>
      <c r="L57" s="16"/>
      <c r="M57" s="16"/>
    </row>
    <row r="58" spans="5:13" ht="6.75" customHeight="1">
      <c r="E58" s="58"/>
      <c r="F58" s="55"/>
      <c r="G58" s="160"/>
      <c r="H58" s="16"/>
      <c r="L58" s="16"/>
      <c r="M58" s="16"/>
    </row>
    <row r="59" spans="5:13" ht="15">
      <c r="E59" s="21">
        <f>E56+E28</f>
        <v>151175</v>
      </c>
      <c r="F59" s="21">
        <f>F56+F28</f>
        <v>0</v>
      </c>
      <c r="G59" s="141">
        <f>G56+G28</f>
        <v>142186</v>
      </c>
      <c r="H59" s="16"/>
      <c r="L59" s="16"/>
      <c r="M59" s="16"/>
    </row>
    <row r="60" spans="5:13" ht="7.5" customHeight="1" thickBot="1">
      <c r="E60" s="59"/>
      <c r="F60" s="55"/>
      <c r="G60" s="161"/>
      <c r="H60" s="16"/>
      <c r="L60" s="16"/>
      <c r="M60" s="16"/>
    </row>
    <row r="61" spans="5:13" ht="9.75" customHeight="1">
      <c r="E61" s="21" t="s">
        <v>40</v>
      </c>
      <c r="F61" s="21"/>
      <c r="G61" s="157" t="s">
        <v>40</v>
      </c>
      <c r="H61" s="16"/>
      <c r="L61" s="16"/>
      <c r="M61" s="16"/>
    </row>
    <row r="62" spans="1:13" ht="17.25" customHeight="1">
      <c r="A62" s="1" t="s">
        <v>81</v>
      </c>
      <c r="E62" s="21"/>
      <c r="F62" s="21"/>
      <c r="G62" s="157"/>
      <c r="H62" s="16"/>
      <c r="L62" s="16"/>
      <c r="M62" s="16"/>
    </row>
    <row r="63" spans="2:13" ht="17.25" customHeight="1">
      <c r="B63" s="1" t="s">
        <v>80</v>
      </c>
      <c r="E63" s="21"/>
      <c r="F63" s="21"/>
      <c r="G63" s="157"/>
      <c r="H63" s="16"/>
      <c r="L63" s="16"/>
      <c r="M63" s="16"/>
    </row>
    <row r="64" spans="2:13" ht="15">
      <c r="B64" s="1" t="s">
        <v>115</v>
      </c>
      <c r="E64" s="21">
        <v>63391</v>
      </c>
      <c r="F64" s="21"/>
      <c r="G64" s="141">
        <v>63391</v>
      </c>
      <c r="H64" s="16"/>
      <c r="L64" s="16"/>
      <c r="M64" s="16"/>
    </row>
    <row r="65" spans="2:13" ht="15">
      <c r="B65" s="1" t="s">
        <v>116</v>
      </c>
      <c r="E65" s="21">
        <v>18235</v>
      </c>
      <c r="F65" s="21"/>
      <c r="G65" s="141">
        <v>18235</v>
      </c>
      <c r="H65" s="16"/>
      <c r="L65" s="16"/>
      <c r="M65" s="16"/>
    </row>
    <row r="66" spans="1:13" ht="15">
      <c r="A66" s="19"/>
      <c r="B66" s="19" t="s">
        <v>117</v>
      </c>
      <c r="E66" s="21">
        <f>41154+14+382-115-1</f>
        <v>41434</v>
      </c>
      <c r="F66" s="21"/>
      <c r="G66" s="150">
        <f>15+38871</f>
        <v>38886</v>
      </c>
      <c r="H66" s="16"/>
      <c r="L66" s="16"/>
      <c r="M66" s="16"/>
    </row>
    <row r="67" spans="5:13" ht="6" customHeight="1">
      <c r="E67" s="24"/>
      <c r="F67" s="55"/>
      <c r="G67" s="158"/>
      <c r="H67" s="16"/>
      <c r="L67" s="16"/>
      <c r="M67" s="16"/>
    </row>
    <row r="68" spans="5:13" ht="6" customHeight="1">
      <c r="E68" s="21"/>
      <c r="F68" s="55"/>
      <c r="G68" s="141"/>
      <c r="H68" s="16"/>
      <c r="L68" s="16"/>
      <c r="M68" s="16"/>
    </row>
    <row r="69" spans="5:13" ht="15">
      <c r="E69" s="21">
        <f>SUM(E64:E67)</f>
        <v>123060</v>
      </c>
      <c r="F69" s="21"/>
      <c r="G69" s="141">
        <f>SUM(G64:G67)</f>
        <v>120512</v>
      </c>
      <c r="H69" s="16"/>
      <c r="I69" s="174"/>
      <c r="L69" s="16"/>
      <c r="M69" s="16"/>
    </row>
    <row r="70" spans="1:13" ht="15">
      <c r="A70" s="1" t="s">
        <v>95</v>
      </c>
      <c r="E70" s="22">
        <v>773</v>
      </c>
      <c r="F70" s="21"/>
      <c r="G70" s="150">
        <v>769</v>
      </c>
      <c r="H70" s="16"/>
      <c r="L70" s="16"/>
      <c r="M70" s="16"/>
    </row>
    <row r="71" spans="5:13" ht="6.75" customHeight="1">
      <c r="E71" s="24"/>
      <c r="F71" s="21"/>
      <c r="G71" s="142"/>
      <c r="H71" s="16"/>
      <c r="L71" s="16"/>
      <c r="M71" s="16"/>
    </row>
    <row r="72" spans="5:13" ht="6.75" customHeight="1">
      <c r="E72" s="22"/>
      <c r="F72" s="21"/>
      <c r="G72" s="150"/>
      <c r="H72" s="16"/>
      <c r="L72" s="16"/>
      <c r="M72" s="16"/>
    </row>
    <row r="73" spans="1:13" ht="15">
      <c r="A73" s="1" t="s">
        <v>77</v>
      </c>
      <c r="E73" s="21">
        <f>SUM(E69:E70)</f>
        <v>123833</v>
      </c>
      <c r="F73" s="21">
        <f>SUM(F69:F70)</f>
        <v>0</v>
      </c>
      <c r="G73" s="141">
        <f>SUM(G69:G70)</f>
        <v>121281</v>
      </c>
      <c r="H73" s="16"/>
      <c r="L73" s="16"/>
      <c r="M73" s="16"/>
    </row>
    <row r="74" spans="5:13" ht="15">
      <c r="E74" s="21"/>
      <c r="F74" s="21"/>
      <c r="G74" s="141"/>
      <c r="H74" s="16"/>
      <c r="L74" s="16"/>
      <c r="M74" s="16"/>
    </row>
    <row r="75" spans="1:13" ht="15">
      <c r="A75" s="1" t="s">
        <v>59</v>
      </c>
      <c r="E75" s="21"/>
      <c r="F75" s="21"/>
      <c r="G75" s="157"/>
      <c r="H75" s="16"/>
      <c r="L75" s="16"/>
      <c r="M75" s="16"/>
    </row>
    <row r="76" spans="2:13" ht="15">
      <c r="B76" s="1" t="s">
        <v>159</v>
      </c>
      <c r="E76" s="21">
        <v>8995</v>
      </c>
      <c r="F76" s="21"/>
      <c r="G76" s="157">
        <v>8995</v>
      </c>
      <c r="H76" s="16"/>
      <c r="L76" s="16"/>
      <c r="M76" s="16"/>
    </row>
    <row r="77" spans="2:13" ht="15">
      <c r="B77" s="1" t="s">
        <v>85</v>
      </c>
      <c r="E77" s="21">
        <v>222</v>
      </c>
      <c r="F77" s="21"/>
      <c r="G77" s="141">
        <v>296</v>
      </c>
      <c r="H77" s="16"/>
      <c r="J77" s="193"/>
      <c r="L77" s="16"/>
      <c r="M77" s="16"/>
    </row>
    <row r="78" spans="2:13" ht="15">
      <c r="B78" s="1" t="s">
        <v>73</v>
      </c>
      <c r="C78" s="2">
        <v>24</v>
      </c>
      <c r="E78" s="21">
        <v>17349</v>
      </c>
      <c r="F78" s="21"/>
      <c r="G78" s="141">
        <v>10838</v>
      </c>
      <c r="H78" s="16"/>
      <c r="J78" s="194"/>
      <c r="L78" s="16"/>
      <c r="M78" s="16"/>
    </row>
    <row r="79" spans="2:13" ht="15">
      <c r="B79" s="1" t="s">
        <v>21</v>
      </c>
      <c r="E79" s="21">
        <v>776</v>
      </c>
      <c r="F79" s="21"/>
      <c r="G79" s="150">
        <v>776</v>
      </c>
      <c r="H79" s="16"/>
      <c r="L79" s="16"/>
      <c r="M79" s="16"/>
    </row>
    <row r="80" spans="5:13" ht="7.5" customHeight="1">
      <c r="E80" s="24"/>
      <c r="F80" s="55"/>
      <c r="G80" s="158"/>
      <c r="H80" s="16"/>
      <c r="L80" s="16"/>
      <c r="M80" s="16"/>
    </row>
    <row r="81" spans="5:13" ht="7.5" customHeight="1">
      <c r="E81" s="58"/>
      <c r="F81" s="55"/>
      <c r="G81" s="160"/>
      <c r="H81" s="16"/>
      <c r="L81" s="16"/>
      <c r="M81" s="16"/>
    </row>
    <row r="82" spans="2:13" ht="15">
      <c r="B82" s="1" t="s">
        <v>62</v>
      </c>
      <c r="E82" s="21">
        <f>SUM(E76:E79)</f>
        <v>27342</v>
      </c>
      <c r="F82" s="21"/>
      <c r="G82" s="162">
        <f>SUM(G76:G79)</f>
        <v>20905</v>
      </c>
      <c r="H82" s="16"/>
      <c r="L82" s="16"/>
      <c r="M82" s="16"/>
    </row>
    <row r="83" spans="5:13" ht="6" customHeight="1">
      <c r="E83" s="57"/>
      <c r="F83" s="55"/>
      <c r="G83" s="158"/>
      <c r="H83" s="16"/>
      <c r="L83" s="16"/>
      <c r="M83" s="16"/>
    </row>
    <row r="84" spans="5:13" ht="6.75" customHeight="1">
      <c r="E84" s="60"/>
      <c r="F84" s="55"/>
      <c r="G84" s="162"/>
      <c r="H84" s="16"/>
      <c r="L84" s="16"/>
      <c r="M84" s="16"/>
    </row>
    <row r="85" spans="2:13" ht="15">
      <c r="B85" s="76"/>
      <c r="E85" s="21">
        <f>E69+E82+E70</f>
        <v>151175</v>
      </c>
      <c r="F85" s="21">
        <f>F69+F82+F70</f>
        <v>0</v>
      </c>
      <c r="G85" s="141">
        <f>G69+G82+G70</f>
        <v>142186</v>
      </c>
      <c r="H85" s="16"/>
      <c r="I85" s="174">
        <f>E59-E85</f>
        <v>0</v>
      </c>
      <c r="J85" s="174">
        <f>+G85-G59</f>
        <v>0</v>
      </c>
      <c r="L85" s="16"/>
      <c r="M85" s="16"/>
    </row>
    <row r="86" spans="5:13" ht="7.5" customHeight="1" thickBot="1">
      <c r="E86" s="59"/>
      <c r="F86" s="55"/>
      <c r="G86" s="161"/>
      <c r="H86" s="16"/>
      <c r="L86" s="16"/>
      <c r="M86" s="16"/>
    </row>
    <row r="87" spans="5:13" ht="7.5" customHeight="1">
      <c r="E87" s="21"/>
      <c r="F87" s="21"/>
      <c r="G87" s="141"/>
      <c r="H87" s="16"/>
      <c r="L87" s="16"/>
      <c r="M87" s="16"/>
    </row>
    <row r="88" spans="1:13" ht="15.75" thickBot="1">
      <c r="A88" s="1" t="s">
        <v>76</v>
      </c>
      <c r="E88" s="61">
        <v>0.97</v>
      </c>
      <c r="F88" s="62"/>
      <c r="G88" s="184">
        <v>0.95</v>
      </c>
      <c r="H88" s="16"/>
      <c r="I88" s="193">
        <f>+E69/(E64*2)</f>
        <v>0.9706425202315786</v>
      </c>
      <c r="J88" s="193">
        <f>+G69/(G64*2)</f>
        <v>0.9505450300515846</v>
      </c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206" t="s">
        <v>137</v>
      </c>
      <c r="B90" s="206"/>
      <c r="C90" s="206"/>
      <c r="D90" s="206"/>
      <c r="E90" s="206"/>
      <c r="F90" s="206"/>
      <c r="G90" s="206"/>
      <c r="H90" s="66"/>
    </row>
    <row r="91" spans="1:8" ht="15">
      <c r="A91" s="206"/>
      <c r="B91" s="206"/>
      <c r="C91" s="206"/>
      <c r="D91" s="206"/>
      <c r="E91" s="206"/>
      <c r="F91" s="206"/>
      <c r="G91" s="206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'IS'!A75</f>
        <v>The notes set out on pages 5 to 14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+'IS'!A78</f>
        <v>PCB Financial Report For Third Quarter Ended 30.09.2011</v>
      </c>
      <c r="B95" s="20"/>
      <c r="C95" s="20"/>
      <c r="D95" s="20"/>
      <c r="E95" s="20"/>
      <c r="F95" s="20"/>
      <c r="G95" s="46" t="s">
        <v>176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E85-E59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5:13" ht="15">
      <c r="E99" s="3">
        <f>+E59-E85</f>
        <v>0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zoomScale="80" zoomScaleNormal="80" workbookViewId="0" topLeftCell="A4">
      <selection activeCell="T71" sqref="T71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0" style="21" hidden="1" customWidth="1"/>
    <col min="25" max="28" width="0" style="1" hidden="1" customWidth="1"/>
    <col min="29" max="16384" width="9.140625" style="1" customWidth="1"/>
  </cols>
  <sheetData>
    <row r="1" spans="1:20" ht="15">
      <c r="A1" s="204" t="str">
        <f>'[1]IS'!A1</f>
        <v>PRINSIPTEK CORPORATION BERHAD 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1" ht="15" customHeight="1">
      <c r="A2" s="204" t="str">
        <f>'[1]IS'!A2</f>
        <v>(Company No. 595000-H)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4"/>
    </row>
    <row r="3" spans="1:21" ht="15" customHeight="1">
      <c r="A3" s="204" t="str">
        <f>'[1]IS'!A3</f>
        <v>(Incorporated in Malaysia)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94"/>
    </row>
    <row r="4" spans="1:21" ht="7.5" customHeight="1">
      <c r="A4" s="8"/>
      <c r="B4" s="8"/>
      <c r="C4" s="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U4" s="94"/>
    </row>
    <row r="5" spans="1:21" ht="4.5" customHeigh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25"/>
      <c r="R5" s="25"/>
      <c r="S5" s="25"/>
      <c r="T5" s="25"/>
      <c r="U5" s="94"/>
    </row>
    <row r="6" spans="1:21" ht="15">
      <c r="A6" s="208" t="s">
        <v>39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99"/>
    </row>
    <row r="7" spans="1:21" ht="15">
      <c r="A7" s="209" t="str">
        <f>+'BS'!A7</f>
        <v>FOR THE THIRD FINANCIAL QUARTER ENDED 30 SEPTEMBER 2011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99"/>
    </row>
    <row r="8" spans="1:24" s="23" customFormat="1" ht="4.5" customHeight="1">
      <c r="A8" s="199"/>
      <c r="B8" s="199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17</v>
      </c>
      <c r="U10" s="94"/>
    </row>
    <row r="11" spans="1:21" ht="8.25" customHeight="1">
      <c r="A11" s="10"/>
      <c r="B11" s="27"/>
      <c r="C11" s="27"/>
      <c r="D11" s="22"/>
      <c r="E11" s="98"/>
      <c r="F11" s="98"/>
      <c r="G11" s="22"/>
      <c r="H11" s="98"/>
      <c r="I11" s="22"/>
      <c r="J11" s="22"/>
      <c r="K11" s="22"/>
      <c r="L11" s="98"/>
      <c r="M11" s="22"/>
      <c r="O11" s="22"/>
      <c r="P11" s="22"/>
      <c r="U11" s="94"/>
    </row>
    <row r="12" spans="1:21" ht="14.25" customHeight="1">
      <c r="A12" s="10"/>
      <c r="B12" s="27"/>
      <c r="C12" s="27"/>
      <c r="D12" s="210" t="s">
        <v>78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  <c r="U12" s="94"/>
    </row>
    <row r="13" spans="1:21" ht="5.25" customHeight="1">
      <c r="A13" s="10"/>
      <c r="B13" s="27"/>
      <c r="C13" s="27"/>
      <c r="D13" s="22"/>
      <c r="E13" s="98"/>
      <c r="F13" s="98"/>
      <c r="G13" s="22"/>
      <c r="H13" s="98"/>
      <c r="I13" s="22"/>
      <c r="J13" s="22"/>
      <c r="K13" s="22"/>
      <c r="L13" s="98"/>
      <c r="M13" s="22"/>
      <c r="O13" s="22"/>
      <c r="P13" s="22"/>
      <c r="R13" s="98" t="s">
        <v>40</v>
      </c>
      <c r="U13" s="94"/>
    </row>
    <row r="14" spans="1:21" ht="15">
      <c r="A14" s="27"/>
      <c r="B14" s="27"/>
      <c r="C14" s="27"/>
      <c r="D14" s="26"/>
      <c r="E14" s="210" t="s">
        <v>68</v>
      </c>
      <c r="F14" s="211"/>
      <c r="G14" s="211"/>
      <c r="H14" s="211"/>
      <c r="I14" s="211"/>
      <c r="J14" s="211"/>
      <c r="K14" s="211"/>
      <c r="L14" s="212"/>
      <c r="M14" s="26"/>
      <c r="N14" s="100" t="s">
        <v>69</v>
      </c>
      <c r="O14" s="26"/>
      <c r="P14" s="26"/>
      <c r="R14" s="98" t="s">
        <v>79</v>
      </c>
      <c r="U14" s="94"/>
    </row>
    <row r="15" spans="1:16" ht="3.75" customHeight="1">
      <c r="A15" s="27"/>
      <c r="B15" s="27"/>
      <c r="C15" s="27"/>
      <c r="D15" s="26"/>
      <c r="E15" s="98"/>
      <c r="F15" s="98"/>
      <c r="G15" s="26"/>
      <c r="H15" s="98"/>
      <c r="I15" s="98"/>
      <c r="J15" s="98"/>
      <c r="K15" s="98"/>
      <c r="L15" s="98"/>
      <c r="M15" s="26"/>
      <c r="N15" s="98"/>
      <c r="O15" s="26"/>
      <c r="P15" s="26"/>
    </row>
    <row r="16" spans="1:20" ht="15">
      <c r="A16" s="27"/>
      <c r="B16" s="27"/>
      <c r="C16" s="27"/>
      <c r="D16" s="98" t="s">
        <v>10</v>
      </c>
      <c r="E16" s="98"/>
      <c r="F16" s="98" t="s">
        <v>86</v>
      </c>
      <c r="G16" s="26"/>
      <c r="H16" s="98" t="s">
        <v>10</v>
      </c>
      <c r="I16" s="26"/>
      <c r="J16" s="98" t="s">
        <v>47</v>
      </c>
      <c r="K16" s="26"/>
      <c r="L16" s="54" t="s">
        <v>105</v>
      </c>
      <c r="M16" s="26"/>
      <c r="N16" s="98" t="s">
        <v>70</v>
      </c>
      <c r="O16" s="98"/>
      <c r="P16" s="98"/>
      <c r="R16" s="98" t="s">
        <v>99</v>
      </c>
      <c r="T16" s="98" t="s">
        <v>12</v>
      </c>
    </row>
    <row r="17" spans="1:24" s="23" customFormat="1" ht="15">
      <c r="A17" s="101"/>
      <c r="B17" s="92" t="s">
        <v>3</v>
      </c>
      <c r="C17" s="92"/>
      <c r="D17" s="102" t="s">
        <v>11</v>
      </c>
      <c r="E17" s="102"/>
      <c r="F17" s="102" t="s">
        <v>67</v>
      </c>
      <c r="G17" s="103"/>
      <c r="H17" s="102" t="s">
        <v>16</v>
      </c>
      <c r="I17" s="103"/>
      <c r="J17" s="102" t="s">
        <v>48</v>
      </c>
      <c r="K17" s="103"/>
      <c r="L17" s="102" t="s">
        <v>90</v>
      </c>
      <c r="M17" s="103"/>
      <c r="N17" s="102" t="s">
        <v>71</v>
      </c>
      <c r="O17" s="102"/>
      <c r="P17" s="102" t="s">
        <v>12</v>
      </c>
      <c r="Q17" s="93"/>
      <c r="R17" s="98" t="s">
        <v>100</v>
      </c>
      <c r="S17" s="93"/>
      <c r="T17" s="98" t="s">
        <v>66</v>
      </c>
      <c r="U17" s="93"/>
      <c r="V17" s="93"/>
      <c r="W17" s="93"/>
      <c r="X17" s="93"/>
    </row>
    <row r="18" spans="1:24" s="23" customFormat="1" ht="3.75" customHeight="1">
      <c r="A18" s="101"/>
      <c r="B18" s="104"/>
      <c r="C18" s="92"/>
      <c r="D18" s="105"/>
      <c r="E18" s="102"/>
      <c r="F18" s="105"/>
      <c r="G18" s="103"/>
      <c r="H18" s="105"/>
      <c r="I18" s="103"/>
      <c r="J18" s="105"/>
      <c r="K18" s="103"/>
      <c r="L18" s="105"/>
      <c r="M18" s="103"/>
      <c r="N18" s="105"/>
      <c r="O18" s="102"/>
      <c r="P18" s="105"/>
      <c r="Q18" s="93"/>
      <c r="R18" s="105"/>
      <c r="S18" s="93"/>
      <c r="T18" s="95"/>
      <c r="U18" s="93"/>
      <c r="V18" s="93"/>
      <c r="W18" s="93"/>
      <c r="X18" s="93"/>
    </row>
    <row r="19" spans="1:24" s="23" customFormat="1" ht="3.75" customHeight="1">
      <c r="A19" s="101"/>
      <c r="B19" s="101"/>
      <c r="C19" s="101"/>
      <c r="D19" s="102"/>
      <c r="E19" s="102"/>
      <c r="F19" s="102"/>
      <c r="G19" s="103"/>
      <c r="H19" s="102"/>
      <c r="I19" s="103"/>
      <c r="J19" s="102"/>
      <c r="K19" s="103"/>
      <c r="L19" s="102"/>
      <c r="M19" s="103"/>
      <c r="N19" s="102"/>
      <c r="O19" s="102"/>
      <c r="P19" s="102"/>
      <c r="Q19" s="93"/>
      <c r="R19" s="102"/>
      <c r="S19" s="93"/>
      <c r="T19" s="93"/>
      <c r="U19" s="93"/>
      <c r="V19" s="93"/>
      <c r="W19" s="93"/>
      <c r="X19" s="93"/>
    </row>
    <row r="20" spans="1:24" s="23" customFormat="1" ht="15">
      <c r="A20" s="101"/>
      <c r="B20" s="101"/>
      <c r="C20" s="101"/>
      <c r="D20" s="102" t="s">
        <v>0</v>
      </c>
      <c r="E20" s="102"/>
      <c r="F20" s="102" t="s">
        <v>0</v>
      </c>
      <c r="G20" s="103"/>
      <c r="H20" s="102" t="s">
        <v>0</v>
      </c>
      <c r="I20" s="103"/>
      <c r="J20" s="102" t="s">
        <v>0</v>
      </c>
      <c r="K20" s="103"/>
      <c r="L20" s="102" t="s">
        <v>0</v>
      </c>
      <c r="M20" s="103"/>
      <c r="N20" s="102" t="s">
        <v>0</v>
      </c>
      <c r="O20" s="102"/>
      <c r="P20" s="102" t="s">
        <v>0</v>
      </c>
      <c r="Q20" s="93"/>
      <c r="R20" s="102" t="s">
        <v>0</v>
      </c>
      <c r="S20" s="93"/>
      <c r="T20" s="102" t="s">
        <v>0</v>
      </c>
      <c r="U20" s="93"/>
      <c r="V20" s="93"/>
      <c r="W20" s="93"/>
      <c r="X20" s="93"/>
    </row>
    <row r="21" spans="1:24" s="23" customFormat="1" ht="6.75" customHeight="1">
      <c r="A21" s="101"/>
      <c r="B21" s="101"/>
      <c r="C21" s="101"/>
      <c r="D21" s="102"/>
      <c r="E21" s="102"/>
      <c r="F21" s="102"/>
      <c r="G21" s="103"/>
      <c r="H21" s="102"/>
      <c r="I21" s="103"/>
      <c r="J21" s="102"/>
      <c r="K21" s="103"/>
      <c r="L21" s="102"/>
      <c r="M21" s="103"/>
      <c r="N21" s="102"/>
      <c r="O21" s="102"/>
      <c r="P21" s="102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06" t="s">
        <v>120</v>
      </c>
      <c r="B22" s="101"/>
      <c r="C22" s="101"/>
      <c r="D22" s="102"/>
      <c r="E22" s="102"/>
      <c r="F22" s="102"/>
      <c r="G22" s="103"/>
      <c r="H22" s="102"/>
      <c r="I22" s="103"/>
      <c r="J22" s="102"/>
      <c r="K22" s="103"/>
      <c r="L22" s="102"/>
      <c r="M22" s="103"/>
      <c r="N22" s="102"/>
      <c r="O22" s="102"/>
      <c r="P22" s="102"/>
      <c r="Q22" s="93"/>
      <c r="R22" s="93"/>
      <c r="S22" s="93"/>
      <c r="T22" s="93"/>
      <c r="U22" s="93"/>
      <c r="V22" s="93"/>
      <c r="W22" s="93"/>
      <c r="X22" s="93"/>
    </row>
    <row r="23" spans="1:23" s="23" customFormat="1" ht="15">
      <c r="A23" s="107" t="s">
        <v>167</v>
      </c>
      <c r="B23" s="101"/>
      <c r="C23" s="101"/>
      <c r="D23" s="102"/>
      <c r="E23" s="102"/>
      <c r="F23" s="102"/>
      <c r="G23" s="103"/>
      <c r="H23" s="102"/>
      <c r="I23" s="103"/>
      <c r="J23" s="102"/>
      <c r="K23" s="103"/>
      <c r="L23" s="102"/>
      <c r="M23" s="103"/>
      <c r="N23" s="102"/>
      <c r="O23" s="102"/>
      <c r="P23" s="102"/>
      <c r="Q23" s="93"/>
      <c r="R23" s="93"/>
      <c r="S23" s="93"/>
      <c r="T23" s="93"/>
      <c r="U23" s="93"/>
      <c r="V23" s="93"/>
      <c r="W23" s="93"/>
    </row>
    <row r="24" spans="1:24" s="23" customFormat="1" ht="6" customHeight="1">
      <c r="A24" s="97"/>
      <c r="B24" s="101"/>
      <c r="C24" s="101"/>
      <c r="D24" s="108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8" s="23" customFormat="1" ht="17.25" customHeight="1">
      <c r="A25" s="97" t="s">
        <v>139</v>
      </c>
      <c r="B25" s="101"/>
      <c r="C25" s="101"/>
      <c r="D25" s="94">
        <v>63391</v>
      </c>
      <c r="E25" s="94">
        <v>0</v>
      </c>
      <c r="F25" s="94">
        <v>0</v>
      </c>
      <c r="G25" s="94"/>
      <c r="H25" s="94">
        <v>18235</v>
      </c>
      <c r="I25" s="94"/>
      <c r="J25" s="94">
        <v>0</v>
      </c>
      <c r="K25" s="94"/>
      <c r="L25" s="94">
        <v>15</v>
      </c>
      <c r="M25" s="94"/>
      <c r="N25" s="94">
        <v>38871</v>
      </c>
      <c r="O25" s="94"/>
      <c r="P25" s="94">
        <f>SUM(D25:N25)</f>
        <v>120512</v>
      </c>
      <c r="Q25" s="93"/>
      <c r="R25" s="94">
        <v>769</v>
      </c>
      <c r="S25" s="94"/>
      <c r="T25" s="94">
        <f>SUM(P25:R25)</f>
        <v>121281</v>
      </c>
      <c r="U25" s="93"/>
      <c r="V25" s="93"/>
      <c r="W25" s="93"/>
      <c r="X25" s="93">
        <f>+D25-'BS'!G64</f>
        <v>0</v>
      </c>
      <c r="Y25" s="186">
        <f>+H25-'BS'!G65</f>
        <v>0</v>
      </c>
      <c r="Z25" s="186">
        <f>+L25+N25-'BS'!G66</f>
        <v>0</v>
      </c>
      <c r="AA25" s="186">
        <f>+R25-'BS'!G70</f>
        <v>0</v>
      </c>
      <c r="AB25" s="93">
        <f>+T25-'BS'!G73</f>
        <v>0</v>
      </c>
    </row>
    <row r="26" spans="1:24" s="23" customFormat="1" ht="5.25" customHeight="1">
      <c r="A26" s="97"/>
      <c r="B26" s="101"/>
      <c r="C26" s="101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7.25" customHeight="1">
      <c r="A27" s="97" t="s">
        <v>138</v>
      </c>
      <c r="B27" s="101"/>
      <c r="C27" s="101"/>
      <c r="D27" s="94">
        <v>0</v>
      </c>
      <c r="E27" s="94">
        <v>0</v>
      </c>
      <c r="F27" s="94">
        <v>0</v>
      </c>
      <c r="G27" s="94"/>
      <c r="H27" s="94">
        <v>0</v>
      </c>
      <c r="I27" s="94"/>
      <c r="J27" s="94">
        <v>0</v>
      </c>
      <c r="K27" s="94"/>
      <c r="L27" s="21">
        <v>-1</v>
      </c>
      <c r="M27" s="94"/>
      <c r="N27" s="94">
        <v>2549</v>
      </c>
      <c r="O27" s="94"/>
      <c r="P27" s="94">
        <f>SUM(D27:N27)</f>
        <v>2548</v>
      </c>
      <c r="Q27" s="93"/>
      <c r="R27" s="94">
        <v>4</v>
      </c>
      <c r="S27" s="94"/>
      <c r="T27" s="93">
        <f>SUM(P27:R27)</f>
        <v>2552</v>
      </c>
      <c r="U27" s="93"/>
      <c r="V27" s="93"/>
      <c r="W27" s="93"/>
      <c r="X27" s="93"/>
    </row>
    <row r="28" spans="1:20" ht="15" hidden="1">
      <c r="A28" s="183" t="s">
        <v>132</v>
      </c>
      <c r="B28" s="125">
        <v>8</v>
      </c>
      <c r="D28" s="21">
        <v>0</v>
      </c>
      <c r="F28" s="21">
        <v>0</v>
      </c>
      <c r="H28" s="21">
        <v>0</v>
      </c>
      <c r="J28" s="21">
        <v>0</v>
      </c>
      <c r="L28" s="21">
        <v>0</v>
      </c>
      <c r="N28" s="93">
        <v>0</v>
      </c>
      <c r="O28" s="93"/>
      <c r="P28" s="94">
        <f>SUM(D28:N28)</f>
        <v>0</v>
      </c>
      <c r="Q28" s="93"/>
      <c r="R28" s="93">
        <v>0</v>
      </c>
      <c r="T28" s="93">
        <f>SUM(P28:R28)</f>
        <v>0</v>
      </c>
    </row>
    <row r="29" spans="2:24" s="23" customFormat="1" ht="14.25" customHeight="1" hidden="1">
      <c r="B29" s="101"/>
      <c r="C29" s="101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3"/>
      <c r="R29" s="94"/>
      <c r="S29" s="93"/>
      <c r="T29" s="93"/>
      <c r="U29" s="93"/>
      <c r="V29" s="93"/>
      <c r="W29" s="93"/>
      <c r="X29" s="93"/>
    </row>
    <row r="30" spans="1:24" s="23" customFormat="1" ht="15" hidden="1">
      <c r="A30" s="97" t="s">
        <v>106</v>
      </c>
      <c r="B30" s="125">
        <v>8</v>
      </c>
      <c r="C30" s="125"/>
      <c r="D30" s="93">
        <v>0</v>
      </c>
      <c r="E30" s="93"/>
      <c r="F30" s="93">
        <v>0</v>
      </c>
      <c r="G30" s="93"/>
      <c r="H30" s="93">
        <v>0</v>
      </c>
      <c r="I30" s="93"/>
      <c r="J30" s="93">
        <v>0</v>
      </c>
      <c r="K30" s="93"/>
      <c r="L30" s="93">
        <v>0</v>
      </c>
      <c r="M30" s="93"/>
      <c r="N30" s="93">
        <v>0</v>
      </c>
      <c r="O30" s="93"/>
      <c r="P30" s="94">
        <f>SUM(D30:N30)</f>
        <v>0</v>
      </c>
      <c r="Q30" s="93"/>
      <c r="R30" s="93">
        <v>0</v>
      </c>
      <c r="S30" s="93"/>
      <c r="T30" s="93">
        <f>SUM(P30:R30)</f>
        <v>0</v>
      </c>
      <c r="U30" s="93"/>
      <c r="V30" s="93"/>
      <c r="W30" s="93"/>
      <c r="X30" s="93"/>
    </row>
    <row r="31" spans="1:24" s="23" customFormat="1" ht="6" customHeight="1">
      <c r="A31" s="109"/>
      <c r="B31" s="101"/>
      <c r="C31" s="101"/>
      <c r="D31" s="9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4"/>
      <c r="T31" s="93"/>
      <c r="U31" s="93"/>
      <c r="V31" s="93"/>
      <c r="W31" s="93"/>
      <c r="X31" s="93"/>
    </row>
    <row r="32" spans="1:24" s="23" customFormat="1" ht="6" customHeight="1">
      <c r="A32" s="97"/>
      <c r="B32" s="101"/>
      <c r="C32" s="101"/>
      <c r="D32" s="108"/>
      <c r="E32" s="94"/>
      <c r="F32" s="96"/>
      <c r="G32" s="94"/>
      <c r="H32" s="96"/>
      <c r="I32" s="94"/>
      <c r="J32" s="96"/>
      <c r="K32" s="94"/>
      <c r="L32" s="96"/>
      <c r="M32" s="94"/>
      <c r="N32" s="96"/>
      <c r="O32" s="94"/>
      <c r="P32" s="96"/>
      <c r="Q32" s="94"/>
      <c r="R32" s="96"/>
      <c r="S32" s="94"/>
      <c r="T32" s="96"/>
      <c r="U32" s="93"/>
      <c r="V32" s="93"/>
      <c r="W32" s="93"/>
      <c r="X32" s="93"/>
    </row>
    <row r="33" spans="1:28" s="23" customFormat="1" ht="15.75" thickBot="1">
      <c r="A33" s="97" t="s">
        <v>168</v>
      </c>
      <c r="B33" s="101"/>
      <c r="C33" s="101"/>
      <c r="D33" s="114">
        <f>SUM(D25:D31)</f>
        <v>63391</v>
      </c>
      <c r="E33" s="103">
        <f>SUM(E26:E27)</f>
        <v>0</v>
      </c>
      <c r="F33" s="114">
        <f>SUM(F25:F30)</f>
        <v>0</v>
      </c>
      <c r="G33" s="103">
        <f>SUM(G26:G27)</f>
        <v>0</v>
      </c>
      <c r="H33" s="114">
        <f>SUM(H25:H31)</f>
        <v>18235</v>
      </c>
      <c r="I33" s="103">
        <f>SUM(I26:I27)</f>
        <v>0</v>
      </c>
      <c r="J33" s="114">
        <f>SUM(J25:J30)</f>
        <v>0</v>
      </c>
      <c r="K33" s="103">
        <f>SUM(K26:K27)</f>
        <v>0</v>
      </c>
      <c r="L33" s="114">
        <f>SUM(L25:L31)</f>
        <v>14</v>
      </c>
      <c r="M33" s="103">
        <f>SUM(M26:M27)</f>
        <v>0</v>
      </c>
      <c r="N33" s="114">
        <f>SUM(N25:N31)</f>
        <v>41420</v>
      </c>
      <c r="O33" s="103">
        <f>SUM(O26:O27)</f>
        <v>0</v>
      </c>
      <c r="P33" s="114">
        <f>SUM(P25:P31)</f>
        <v>123060</v>
      </c>
      <c r="Q33" s="103">
        <f>SUM(Q26:Q27)</f>
        <v>0</v>
      </c>
      <c r="R33" s="114">
        <f>SUM(R25:R31)</f>
        <v>773</v>
      </c>
      <c r="S33" s="103">
        <f>SUM(S26:S27)</f>
        <v>0</v>
      </c>
      <c r="T33" s="114">
        <f>SUM(T25:T31)</f>
        <v>123833</v>
      </c>
      <c r="U33" s="93" t="e">
        <f>T33-'[1]BS'!E51</f>
        <v>#VALUE!</v>
      </c>
      <c r="V33" s="93"/>
      <c r="W33" s="93"/>
      <c r="X33" s="93">
        <f>+D33-'BS'!E64</f>
        <v>0</v>
      </c>
      <c r="Y33" s="186">
        <f>+H33-'BS'!E65</f>
        <v>0</v>
      </c>
      <c r="Z33" s="186">
        <f>+L33+N33-'BS'!E66</f>
        <v>0</v>
      </c>
      <c r="AA33" s="186">
        <f>+R33-'BS'!E70</f>
        <v>0</v>
      </c>
      <c r="AB33" s="93">
        <f>+T33-'BS'!E73</f>
        <v>0</v>
      </c>
    </row>
    <row r="34" spans="1:23" s="23" customFormat="1" ht="15">
      <c r="A34" s="97"/>
      <c r="B34" s="101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93"/>
      <c r="V34" s="93"/>
      <c r="W34" s="93"/>
    </row>
    <row r="35" spans="1:24" s="23" customFormat="1" ht="15">
      <c r="A35" s="144" t="s">
        <v>96</v>
      </c>
      <c r="B35" s="145"/>
      <c r="C35" s="145"/>
      <c r="D35" s="146"/>
      <c r="E35" s="146"/>
      <c r="F35" s="146"/>
      <c r="G35" s="147"/>
      <c r="H35" s="146"/>
      <c r="I35" s="147"/>
      <c r="J35" s="146"/>
      <c r="K35" s="147"/>
      <c r="L35" s="146"/>
      <c r="M35" s="147"/>
      <c r="N35" s="146"/>
      <c r="O35" s="146"/>
      <c r="P35" s="146"/>
      <c r="Q35" s="141"/>
      <c r="R35" s="141"/>
      <c r="S35" s="141"/>
      <c r="T35" s="141"/>
      <c r="U35" s="93"/>
      <c r="V35" s="93"/>
      <c r="W35" s="93"/>
      <c r="X35" s="93"/>
    </row>
    <row r="36" spans="1:24" s="23" customFormat="1" ht="15">
      <c r="A36" s="148" t="s">
        <v>97</v>
      </c>
      <c r="B36" s="145"/>
      <c r="C36" s="145"/>
      <c r="D36" s="146"/>
      <c r="E36" s="146"/>
      <c r="F36" s="146"/>
      <c r="G36" s="147"/>
      <c r="H36" s="146"/>
      <c r="I36" s="147"/>
      <c r="J36" s="146"/>
      <c r="K36" s="147"/>
      <c r="L36" s="146"/>
      <c r="M36" s="147"/>
      <c r="N36" s="146"/>
      <c r="O36" s="146"/>
      <c r="P36" s="146"/>
      <c r="Q36" s="141"/>
      <c r="R36" s="141"/>
      <c r="S36" s="141"/>
      <c r="T36" s="141"/>
      <c r="U36" s="93"/>
      <c r="V36" s="93"/>
      <c r="W36" s="93"/>
      <c r="X36" s="93"/>
    </row>
    <row r="37" spans="1:24" s="23" customFormat="1" ht="15">
      <c r="A37" s="148" t="s">
        <v>169</v>
      </c>
      <c r="B37" s="145"/>
      <c r="C37" s="145"/>
      <c r="D37" s="146"/>
      <c r="E37" s="146"/>
      <c r="F37" s="146"/>
      <c r="G37" s="147"/>
      <c r="H37" s="146"/>
      <c r="I37" s="147"/>
      <c r="J37" s="146"/>
      <c r="K37" s="147"/>
      <c r="L37" s="146"/>
      <c r="M37" s="147"/>
      <c r="N37" s="146"/>
      <c r="O37" s="146"/>
      <c r="P37" s="146"/>
      <c r="Q37" s="141"/>
      <c r="R37" s="141"/>
      <c r="S37" s="141"/>
      <c r="T37" s="141"/>
      <c r="U37" s="93"/>
      <c r="V37" s="93"/>
      <c r="W37" s="93"/>
      <c r="X37" s="93"/>
    </row>
    <row r="38" spans="1:24" s="23" customFormat="1" ht="6" customHeight="1">
      <c r="A38" s="149"/>
      <c r="B38" s="145"/>
      <c r="C38" s="145"/>
      <c r="D38" s="132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41"/>
      <c r="R38" s="141"/>
      <c r="S38" s="141"/>
      <c r="T38" s="141"/>
      <c r="U38" s="93"/>
      <c r="V38" s="93"/>
      <c r="W38" s="93"/>
      <c r="X38" s="93"/>
    </row>
    <row r="39" spans="1:24" s="23" customFormat="1" ht="15" hidden="1">
      <c r="A39" s="149" t="s">
        <v>114</v>
      </c>
      <c r="B39" s="145"/>
      <c r="C39" s="145"/>
      <c r="D39" s="147">
        <v>63391</v>
      </c>
      <c r="E39" s="150"/>
      <c r="F39" s="150">
        <v>0</v>
      </c>
      <c r="G39" s="150"/>
      <c r="H39" s="150">
        <v>21735</v>
      </c>
      <c r="I39" s="150"/>
      <c r="J39" s="150">
        <v>0</v>
      </c>
      <c r="K39" s="150"/>
      <c r="L39" s="150">
        <v>0</v>
      </c>
      <c r="M39" s="150"/>
      <c r="N39" s="150">
        <v>78022</v>
      </c>
      <c r="O39" s="150"/>
      <c r="P39" s="150">
        <f>SUM(D39:N39)</f>
        <v>163148</v>
      </c>
      <c r="Q39" s="141">
        <v>0</v>
      </c>
      <c r="R39" s="141">
        <v>2358</v>
      </c>
      <c r="S39" s="141"/>
      <c r="T39" s="141">
        <f>+P39+R39</f>
        <v>165506</v>
      </c>
      <c r="U39" s="93"/>
      <c r="V39" s="93"/>
      <c r="W39" s="93"/>
      <c r="X39" s="93"/>
    </row>
    <row r="40" spans="1:24" s="23" customFormat="1" ht="5.25" customHeight="1" hidden="1">
      <c r="A40" s="149"/>
      <c r="B40" s="145"/>
      <c r="C40" s="14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41"/>
      <c r="R40" s="141"/>
      <c r="S40" s="141"/>
      <c r="T40" s="141"/>
      <c r="U40" s="93"/>
      <c r="V40" s="93"/>
      <c r="W40" s="93"/>
      <c r="X40" s="93"/>
    </row>
    <row r="41" spans="1:24" s="23" customFormat="1" ht="18" customHeight="1" hidden="1">
      <c r="A41" s="172" t="s">
        <v>118</v>
      </c>
      <c r="B41" s="171" t="s">
        <v>119</v>
      </c>
      <c r="C41" s="145"/>
      <c r="D41" s="150">
        <v>0</v>
      </c>
      <c r="E41" s="150"/>
      <c r="F41" s="150">
        <v>0</v>
      </c>
      <c r="G41" s="150"/>
      <c r="H41" s="150">
        <v>-3500</v>
      </c>
      <c r="I41" s="150"/>
      <c r="J41" s="150">
        <v>0</v>
      </c>
      <c r="K41" s="150"/>
      <c r="L41" s="150">
        <v>0</v>
      </c>
      <c r="M41" s="150"/>
      <c r="N41" s="150">
        <v>-34908</v>
      </c>
      <c r="O41" s="150"/>
      <c r="P41" s="150">
        <f>SUM(D41:N41)</f>
        <v>-38408</v>
      </c>
      <c r="Q41" s="141"/>
      <c r="R41" s="150">
        <v>0</v>
      </c>
      <c r="S41" s="141"/>
      <c r="T41" s="141">
        <f>SUM(P41:R41)</f>
        <v>-38408</v>
      </c>
      <c r="U41" s="93"/>
      <c r="V41" s="93"/>
      <c r="W41" s="93"/>
      <c r="X41" s="93"/>
    </row>
    <row r="42" spans="1:24" s="23" customFormat="1" ht="6.75" customHeight="1" hidden="1">
      <c r="A42" s="151"/>
      <c r="B42" s="145"/>
      <c r="C42" s="14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41"/>
      <c r="R42" s="150"/>
      <c r="S42" s="141"/>
      <c r="T42" s="141"/>
      <c r="U42" s="93"/>
      <c r="V42" s="93"/>
      <c r="W42" s="93"/>
      <c r="X42" s="93"/>
    </row>
    <row r="43" spans="1:24" s="23" customFormat="1" ht="15" hidden="1">
      <c r="A43" s="149" t="s">
        <v>106</v>
      </c>
      <c r="B43" s="152">
        <v>8</v>
      </c>
      <c r="C43" s="152"/>
      <c r="D43" s="141">
        <v>0</v>
      </c>
      <c r="E43" s="141"/>
      <c r="F43" s="141">
        <v>0</v>
      </c>
      <c r="G43" s="141"/>
      <c r="H43" s="141">
        <v>0</v>
      </c>
      <c r="I43" s="141"/>
      <c r="J43" s="141">
        <v>0</v>
      </c>
      <c r="K43" s="141"/>
      <c r="L43" s="141">
        <v>0</v>
      </c>
      <c r="M43" s="141"/>
      <c r="N43" s="141">
        <v>0</v>
      </c>
      <c r="O43" s="141"/>
      <c r="P43" s="150">
        <f>SUM(D43:N43)</f>
        <v>0</v>
      </c>
      <c r="Q43" s="141"/>
      <c r="R43" s="141">
        <v>0</v>
      </c>
      <c r="S43" s="141"/>
      <c r="T43" s="141">
        <f>SUM(P43:R43)</f>
        <v>0</v>
      </c>
      <c r="U43" s="93"/>
      <c r="V43" s="93"/>
      <c r="W43" s="93"/>
      <c r="X43" s="93"/>
    </row>
    <row r="44" spans="1:24" s="23" customFormat="1" ht="6" customHeight="1" hidden="1">
      <c r="A44" s="153"/>
      <c r="B44" s="145"/>
      <c r="C44" s="145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93"/>
      <c r="V44" s="93"/>
      <c r="W44" s="93"/>
      <c r="X44" s="93"/>
    </row>
    <row r="45" spans="1:24" s="23" customFormat="1" ht="5.25" customHeight="1" hidden="1">
      <c r="A45" s="149"/>
      <c r="B45" s="145"/>
      <c r="C45" s="145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41"/>
      <c r="R45" s="141"/>
      <c r="S45" s="141"/>
      <c r="T45" s="141"/>
      <c r="U45" s="93"/>
      <c r="V45" s="93"/>
      <c r="W45" s="93"/>
      <c r="X45" s="93"/>
    </row>
    <row r="46" spans="1:24" s="23" customFormat="1" ht="15">
      <c r="A46" s="149" t="s">
        <v>122</v>
      </c>
      <c r="B46" s="145"/>
      <c r="C46" s="145"/>
      <c r="D46" s="147">
        <v>63391</v>
      </c>
      <c r="E46" s="150"/>
      <c r="F46" s="150">
        <v>0</v>
      </c>
      <c r="G46" s="150"/>
      <c r="H46" s="150">
        <v>18235</v>
      </c>
      <c r="I46" s="150"/>
      <c r="J46" s="150">
        <v>0</v>
      </c>
      <c r="K46" s="150"/>
      <c r="L46" s="150">
        <v>-116</v>
      </c>
      <c r="M46" s="150"/>
      <c r="N46" s="150">
        <v>35669</v>
      </c>
      <c r="O46" s="150"/>
      <c r="P46" s="150">
        <v>117179</v>
      </c>
      <c r="Q46" s="141">
        <v>0</v>
      </c>
      <c r="R46" s="141">
        <v>524</v>
      </c>
      <c r="S46" s="141"/>
      <c r="T46" s="141">
        <v>117703</v>
      </c>
      <c r="U46" s="93"/>
      <c r="V46" s="93"/>
      <c r="W46" s="93"/>
      <c r="X46" s="93"/>
    </row>
    <row r="47" spans="1:24" s="23" customFormat="1" ht="5.25" customHeight="1">
      <c r="A47" s="149"/>
      <c r="B47" s="145"/>
      <c r="C47" s="145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41"/>
      <c r="R47" s="141"/>
      <c r="S47" s="141"/>
      <c r="T47" s="141"/>
      <c r="U47" s="93"/>
      <c r="V47" s="93"/>
      <c r="W47" s="93"/>
      <c r="X47" s="93"/>
    </row>
    <row r="48" spans="1:24" s="23" customFormat="1" ht="18" customHeight="1">
      <c r="A48" s="149" t="s">
        <v>130</v>
      </c>
      <c r="B48" s="145" t="s">
        <v>119</v>
      </c>
      <c r="C48" s="145"/>
      <c r="D48" s="150">
        <v>0</v>
      </c>
      <c r="E48" s="150"/>
      <c r="F48" s="150">
        <v>0</v>
      </c>
      <c r="G48" s="150"/>
      <c r="H48" s="150">
        <v>0</v>
      </c>
      <c r="I48" s="150"/>
      <c r="J48" s="150">
        <v>0</v>
      </c>
      <c r="K48" s="150"/>
      <c r="L48" s="150">
        <v>0</v>
      </c>
      <c r="M48" s="150"/>
      <c r="N48" s="150">
        <v>934</v>
      </c>
      <c r="O48" s="150"/>
      <c r="P48" s="150">
        <v>934</v>
      </c>
      <c r="Q48" s="141"/>
      <c r="R48" s="150">
        <v>0</v>
      </c>
      <c r="S48" s="141"/>
      <c r="T48" s="141">
        <v>934</v>
      </c>
      <c r="U48" s="93"/>
      <c r="V48" s="93"/>
      <c r="W48" s="93"/>
      <c r="X48" s="93"/>
    </row>
    <row r="49" spans="1:24" s="23" customFormat="1" ht="6.75" customHeight="1" hidden="1">
      <c r="A49" s="151"/>
      <c r="B49" s="145"/>
      <c r="C49" s="14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41"/>
      <c r="R49" s="150"/>
      <c r="S49" s="141"/>
      <c r="T49" s="141"/>
      <c r="U49" s="93"/>
      <c r="V49" s="93"/>
      <c r="W49" s="93"/>
      <c r="X49" s="93"/>
    </row>
    <row r="50" spans="1:24" s="23" customFormat="1" ht="15" hidden="1">
      <c r="A50" s="149" t="s">
        <v>106</v>
      </c>
      <c r="B50" s="152">
        <v>8</v>
      </c>
      <c r="C50" s="152"/>
      <c r="D50" s="141">
        <v>0</v>
      </c>
      <c r="E50" s="141"/>
      <c r="F50" s="141">
        <v>0</v>
      </c>
      <c r="G50" s="141"/>
      <c r="H50" s="141">
        <v>0</v>
      </c>
      <c r="I50" s="141"/>
      <c r="J50" s="141">
        <v>0</v>
      </c>
      <c r="K50" s="141"/>
      <c r="L50" s="141">
        <v>0</v>
      </c>
      <c r="M50" s="141"/>
      <c r="N50" s="141">
        <v>0</v>
      </c>
      <c r="O50" s="141"/>
      <c r="P50" s="150">
        <v>0</v>
      </c>
      <c r="Q50" s="141"/>
      <c r="R50" s="141">
        <v>0</v>
      </c>
      <c r="S50" s="141"/>
      <c r="T50" s="141">
        <v>0</v>
      </c>
      <c r="U50" s="93"/>
      <c r="V50" s="93"/>
      <c r="W50" s="93"/>
      <c r="X50" s="93"/>
    </row>
    <row r="51" spans="1:24" s="23" customFormat="1" ht="6" customHeight="1">
      <c r="A51" s="153"/>
      <c r="B51" s="145"/>
      <c r="C51" s="145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93"/>
      <c r="V51" s="93"/>
      <c r="W51" s="93"/>
      <c r="X51" s="93"/>
    </row>
    <row r="52" spans="1:24" s="23" customFormat="1" ht="5.25" customHeight="1">
      <c r="A52" s="149"/>
      <c r="B52" s="145"/>
      <c r="C52" s="14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41"/>
      <c r="R52" s="141"/>
      <c r="S52" s="141"/>
      <c r="T52" s="141"/>
      <c r="U52" s="93"/>
      <c r="V52" s="93"/>
      <c r="W52" s="93"/>
      <c r="X52" s="93"/>
    </row>
    <row r="53" spans="1:24" s="23" customFormat="1" ht="17.25" customHeight="1">
      <c r="A53" s="149" t="s">
        <v>131</v>
      </c>
      <c r="B53" s="145"/>
      <c r="C53" s="145"/>
      <c r="D53" s="150">
        <v>63391</v>
      </c>
      <c r="E53" s="150">
        <v>0</v>
      </c>
      <c r="F53" s="150">
        <v>0</v>
      </c>
      <c r="G53" s="150"/>
      <c r="H53" s="150">
        <v>18235</v>
      </c>
      <c r="I53" s="150"/>
      <c r="J53" s="150">
        <v>0</v>
      </c>
      <c r="K53" s="150"/>
      <c r="L53" s="150">
        <v>-116</v>
      </c>
      <c r="M53" s="150"/>
      <c r="N53" s="150">
        <v>36603</v>
      </c>
      <c r="O53" s="150"/>
      <c r="P53" s="150">
        <v>118113</v>
      </c>
      <c r="Q53" s="141"/>
      <c r="R53" s="150">
        <v>524</v>
      </c>
      <c r="S53" s="150"/>
      <c r="T53" s="150">
        <v>118637</v>
      </c>
      <c r="U53" s="93"/>
      <c r="V53" s="93"/>
      <c r="W53" s="93"/>
      <c r="X53" s="93"/>
    </row>
    <row r="54" spans="1:24" s="23" customFormat="1" ht="5.25" customHeight="1">
      <c r="A54" s="149"/>
      <c r="B54" s="145"/>
      <c r="C54" s="14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41"/>
      <c r="R54" s="141"/>
      <c r="S54" s="141"/>
      <c r="T54" s="141"/>
      <c r="U54" s="93"/>
      <c r="V54" s="93"/>
      <c r="W54" s="93"/>
      <c r="X54" s="93"/>
    </row>
    <row r="55" spans="1:24" s="23" customFormat="1" ht="17.25" customHeight="1">
      <c r="A55" s="149" t="s">
        <v>138</v>
      </c>
      <c r="B55" s="145"/>
      <c r="C55" s="145"/>
      <c r="D55" s="150">
        <v>0</v>
      </c>
      <c r="E55" s="150">
        <v>0</v>
      </c>
      <c r="F55" s="150">
        <v>0</v>
      </c>
      <c r="G55" s="150"/>
      <c r="H55" s="150">
        <v>0</v>
      </c>
      <c r="I55" s="150"/>
      <c r="J55" s="150">
        <v>0</v>
      </c>
      <c r="K55" s="150"/>
      <c r="L55" s="141">
        <v>157</v>
      </c>
      <c r="M55" s="150"/>
      <c r="N55" s="150">
        <v>1862</v>
      </c>
      <c r="O55" s="150"/>
      <c r="P55" s="150">
        <v>2019</v>
      </c>
      <c r="Q55" s="141"/>
      <c r="R55" s="150">
        <v>53</v>
      </c>
      <c r="S55" s="150"/>
      <c r="T55" s="141">
        <v>2072</v>
      </c>
      <c r="U55" s="93"/>
      <c r="V55" s="93"/>
      <c r="W55" s="93"/>
      <c r="X55" s="93"/>
    </row>
    <row r="56" spans="1:20" ht="15" hidden="1">
      <c r="A56" s="149" t="s">
        <v>132</v>
      </c>
      <c r="B56" s="152">
        <v>8</v>
      </c>
      <c r="C56" s="152"/>
      <c r="D56" s="141">
        <v>0</v>
      </c>
      <c r="E56" s="141"/>
      <c r="F56" s="141">
        <v>0</v>
      </c>
      <c r="G56" s="141"/>
      <c r="H56" s="141">
        <v>0</v>
      </c>
      <c r="I56" s="141"/>
      <c r="J56" s="141">
        <v>0</v>
      </c>
      <c r="K56" s="141"/>
      <c r="L56" s="141">
        <v>0</v>
      </c>
      <c r="M56" s="141"/>
      <c r="N56" s="141">
        <v>0</v>
      </c>
      <c r="O56" s="141"/>
      <c r="P56" s="150">
        <v>0</v>
      </c>
      <c r="Q56" s="141"/>
      <c r="R56" s="141">
        <v>0</v>
      </c>
      <c r="S56" s="141"/>
      <c r="T56" s="141">
        <v>0</v>
      </c>
    </row>
    <row r="57" spans="1:24" s="23" customFormat="1" ht="14.25" customHeight="1" hidden="1">
      <c r="A57" s="151"/>
      <c r="B57" s="145"/>
      <c r="C57" s="145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41"/>
      <c r="R57" s="150"/>
      <c r="S57" s="141"/>
      <c r="T57" s="141"/>
      <c r="U57" s="93"/>
      <c r="V57" s="93"/>
      <c r="W57" s="93"/>
      <c r="X57" s="93"/>
    </row>
    <row r="58" spans="1:24" s="23" customFormat="1" ht="15" hidden="1">
      <c r="A58" s="149" t="s">
        <v>106</v>
      </c>
      <c r="B58" s="152">
        <v>8</v>
      </c>
      <c r="C58" s="152"/>
      <c r="D58" s="141">
        <v>0</v>
      </c>
      <c r="E58" s="141"/>
      <c r="F58" s="141">
        <v>0</v>
      </c>
      <c r="G58" s="141"/>
      <c r="H58" s="141">
        <v>0</v>
      </c>
      <c r="I58" s="141"/>
      <c r="J58" s="141">
        <v>0</v>
      </c>
      <c r="K58" s="141"/>
      <c r="L58" s="141">
        <v>0</v>
      </c>
      <c r="M58" s="141"/>
      <c r="N58" s="141">
        <v>0</v>
      </c>
      <c r="O58" s="141"/>
      <c r="P58" s="150">
        <v>0</v>
      </c>
      <c r="Q58" s="141"/>
      <c r="R58" s="141">
        <v>0</v>
      </c>
      <c r="S58" s="141"/>
      <c r="T58" s="141">
        <v>0</v>
      </c>
      <c r="U58" s="93"/>
      <c r="V58" s="93"/>
      <c r="W58" s="93"/>
      <c r="X58" s="93"/>
    </row>
    <row r="59" spans="1:24" s="23" customFormat="1" ht="6" customHeight="1">
      <c r="A59" s="153"/>
      <c r="B59" s="145"/>
      <c r="C59" s="145"/>
      <c r="D59" s="142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41"/>
      <c r="R59" s="141"/>
      <c r="S59" s="150"/>
      <c r="T59" s="141"/>
      <c r="U59" s="93"/>
      <c r="V59" s="93"/>
      <c r="W59" s="93"/>
      <c r="X59" s="93"/>
    </row>
    <row r="60" spans="1:24" s="23" customFormat="1" ht="6" customHeight="1">
      <c r="A60" s="149"/>
      <c r="B60" s="145"/>
      <c r="C60" s="145"/>
      <c r="D60" s="132"/>
      <c r="E60" s="150"/>
      <c r="F60" s="154"/>
      <c r="G60" s="150"/>
      <c r="H60" s="154"/>
      <c r="I60" s="150"/>
      <c r="J60" s="154"/>
      <c r="K60" s="150"/>
      <c r="L60" s="154"/>
      <c r="M60" s="150"/>
      <c r="N60" s="154"/>
      <c r="O60" s="150"/>
      <c r="P60" s="154"/>
      <c r="Q60" s="150"/>
      <c r="R60" s="154"/>
      <c r="S60" s="150"/>
      <c r="T60" s="154"/>
      <c r="U60" s="93"/>
      <c r="V60" s="93"/>
      <c r="W60" s="93"/>
      <c r="X60" s="93"/>
    </row>
    <row r="61" spans="1:24" s="23" customFormat="1" ht="15.75" thickBot="1">
      <c r="A61" s="149" t="s">
        <v>170</v>
      </c>
      <c r="B61" s="145"/>
      <c r="C61" s="145"/>
      <c r="D61" s="185">
        <v>63391</v>
      </c>
      <c r="E61" s="147">
        <v>0</v>
      </c>
      <c r="F61" s="185">
        <v>0</v>
      </c>
      <c r="G61" s="147">
        <v>0</v>
      </c>
      <c r="H61" s="185">
        <v>18235</v>
      </c>
      <c r="I61" s="147">
        <v>0</v>
      </c>
      <c r="J61" s="185">
        <v>0</v>
      </c>
      <c r="K61" s="147">
        <v>0</v>
      </c>
      <c r="L61" s="185">
        <v>41</v>
      </c>
      <c r="M61" s="147">
        <v>0</v>
      </c>
      <c r="N61" s="185">
        <v>38465</v>
      </c>
      <c r="O61" s="147">
        <v>0</v>
      </c>
      <c r="P61" s="185">
        <v>120132</v>
      </c>
      <c r="Q61" s="147">
        <v>0</v>
      </c>
      <c r="R61" s="185">
        <v>577</v>
      </c>
      <c r="S61" s="147">
        <v>0</v>
      </c>
      <c r="T61" s="185">
        <v>120709</v>
      </c>
      <c r="U61" s="93" t="e">
        <v>#VALUE!</v>
      </c>
      <c r="V61" s="93"/>
      <c r="W61" s="93"/>
      <c r="X61" s="93"/>
    </row>
    <row r="62" spans="1:24" s="97" customFormat="1" ht="9.75" customHeight="1">
      <c r="A62" s="155"/>
      <c r="B62" s="145"/>
      <c r="C62" s="145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94"/>
      <c r="V62" s="94"/>
      <c r="W62" s="94"/>
      <c r="X62" s="94"/>
    </row>
    <row r="63" spans="1:24" s="97" customFormat="1" ht="9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s="10" customFormat="1" ht="30" customHeight="1">
      <c r="A64" s="213" t="s">
        <v>140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2"/>
      <c r="V64" s="22"/>
      <c r="W64" s="22"/>
      <c r="X64" s="22"/>
    </row>
    <row r="65" spans="1:24" s="10" customFormat="1" ht="4.5" customHeight="1">
      <c r="A65" s="1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10" customFormat="1" ht="15">
      <c r="A66" s="1" t="s">
        <v>154</v>
      </c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97" customFormat="1" ht="9.75" customHeight="1">
      <c r="A67" s="110"/>
      <c r="B67" s="101"/>
      <c r="C67" s="101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1:24" s="10" customFormat="1" ht="4.5" customHeight="1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48" t="s">
        <v>40</v>
      </c>
      <c r="B69" s="49"/>
      <c r="C69" s="4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2"/>
      <c r="V69" s="22"/>
      <c r="W69" s="22"/>
      <c r="X69" s="22"/>
    </row>
    <row r="70" spans="1:24" s="10" customFormat="1" ht="15">
      <c r="A70" s="115" t="str">
        <f>+'IS'!A78</f>
        <v>PCB Financial Report For Third Quarter Ended 30.09.2011</v>
      </c>
      <c r="B70" s="50"/>
      <c r="C70" s="5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22"/>
      <c r="O70" s="22"/>
      <c r="P70" s="22"/>
      <c r="Q70" s="22"/>
      <c r="R70" s="22"/>
      <c r="S70" s="22"/>
      <c r="T70" s="111" t="s">
        <v>177</v>
      </c>
      <c r="U70" s="22"/>
      <c r="V70" s="22"/>
      <c r="W70" s="22"/>
      <c r="X70" s="22"/>
    </row>
    <row r="71" spans="2:24" s="10" customFormat="1" ht="15"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</sheetData>
  <mergeCells count="8">
    <mergeCell ref="A7:T7"/>
    <mergeCell ref="D12:P12"/>
    <mergeCell ref="E14:L14"/>
    <mergeCell ref="A64:T64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5" width="9.140625" style="1" customWidth="1"/>
    <col min="16" max="16" width="9.28125" style="190" hidden="1" customWidth="1"/>
    <col min="17" max="17" width="0" style="190" hidden="1" customWidth="1"/>
    <col min="18" max="21" width="0" style="1" hidden="1" customWidth="1"/>
    <col min="22" max="16384" width="9.140625" style="1" customWidth="1"/>
  </cols>
  <sheetData>
    <row r="1" spans="1:13" ht="15">
      <c r="A1" s="204" t="str">
        <f>+'IS'!A1</f>
        <v>PRINSIPTEK CORPORATION BERHAD </v>
      </c>
      <c r="B1" s="204"/>
      <c r="C1" s="204"/>
      <c r="D1" s="204"/>
      <c r="E1" s="204"/>
      <c r="F1" s="204"/>
      <c r="G1" s="204"/>
      <c r="H1" s="29"/>
      <c r="I1" s="29"/>
      <c r="J1" s="29"/>
      <c r="K1" s="29"/>
      <c r="L1" s="17"/>
      <c r="M1" s="17"/>
    </row>
    <row r="2" spans="1:13" ht="15" customHeight="1">
      <c r="A2" s="204" t="str">
        <f>+'IS'!A2</f>
        <v>(Company No. 595000-H)</v>
      </c>
      <c r="B2" s="204"/>
      <c r="C2" s="204"/>
      <c r="D2" s="204"/>
      <c r="E2" s="204"/>
      <c r="F2" s="204"/>
      <c r="G2" s="204"/>
      <c r="H2" s="29"/>
      <c r="I2" s="29"/>
      <c r="J2" s="29"/>
      <c r="K2" s="29"/>
      <c r="L2" s="17"/>
      <c r="M2" s="17"/>
    </row>
    <row r="3" spans="1:13" ht="15" customHeight="1">
      <c r="A3" s="204" t="str">
        <f>+'IS'!A3</f>
        <v>(Incorporated in Malaysia)</v>
      </c>
      <c r="B3" s="204"/>
      <c r="C3" s="204"/>
      <c r="D3" s="204"/>
      <c r="E3" s="204"/>
      <c r="F3" s="204"/>
      <c r="G3" s="204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207" t="s">
        <v>39</v>
      </c>
      <c r="B6" s="207"/>
      <c r="C6" s="207"/>
      <c r="D6" s="207"/>
      <c r="E6" s="207"/>
      <c r="F6" s="207"/>
      <c r="G6" s="207"/>
      <c r="H6" s="71"/>
      <c r="I6" s="71"/>
      <c r="J6" s="71"/>
      <c r="K6" s="71"/>
      <c r="L6" s="17"/>
      <c r="M6" s="17"/>
    </row>
    <row r="7" spans="1:13" ht="15.75" thickBot="1">
      <c r="A7" s="203" t="str">
        <f>+'IS'!A7</f>
        <v>FOR THE THIRD FINANCIAL QUARTER ENDED 30 SEPTEMBER 2011</v>
      </c>
      <c r="B7" s="203"/>
      <c r="C7" s="203"/>
      <c r="D7" s="203"/>
      <c r="E7" s="203"/>
      <c r="F7" s="203"/>
      <c r="G7" s="203"/>
      <c r="H7" s="70"/>
      <c r="I7" s="70"/>
      <c r="J7" s="70"/>
      <c r="K7" s="70"/>
      <c r="L7" s="17"/>
      <c r="M7" s="17"/>
    </row>
    <row r="8" spans="1:17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P8" s="192"/>
      <c r="Q8" s="192"/>
    </row>
    <row r="9" spans="1:13" ht="4.5" customHeight="1">
      <c r="A9" s="18"/>
      <c r="B9" s="18"/>
      <c r="L9" s="17"/>
      <c r="M9" s="17"/>
    </row>
    <row r="10" spans="1:2" ht="15">
      <c r="A10" s="18" t="s">
        <v>23</v>
      </c>
      <c r="B10" s="18"/>
    </row>
    <row r="11" spans="1:7" ht="4.5" customHeight="1">
      <c r="A11" s="18"/>
      <c r="B11" s="18"/>
      <c r="G11" s="113"/>
    </row>
    <row r="12" spans="1:7" ht="15.75" customHeight="1">
      <c r="A12" s="18"/>
      <c r="B12" s="18"/>
      <c r="G12" s="156" t="s">
        <v>65</v>
      </c>
    </row>
    <row r="13" spans="1:7" ht="15">
      <c r="A13" s="18"/>
      <c r="B13" s="18"/>
      <c r="E13" s="16" t="s">
        <v>65</v>
      </c>
      <c r="G13" s="128" t="s">
        <v>75</v>
      </c>
    </row>
    <row r="14" spans="1:7" ht="15">
      <c r="A14" s="18"/>
      <c r="B14" s="18"/>
      <c r="E14" s="29" t="s">
        <v>56</v>
      </c>
      <c r="F14" s="8"/>
      <c r="G14" s="128" t="s">
        <v>53</v>
      </c>
    </row>
    <row r="15" spans="1:9" ht="15">
      <c r="A15" s="18"/>
      <c r="B15" s="18"/>
      <c r="E15" s="29" t="s">
        <v>58</v>
      </c>
      <c r="F15" s="8"/>
      <c r="G15" s="128" t="s">
        <v>74</v>
      </c>
      <c r="I15" s="8"/>
    </row>
    <row r="16" spans="1:17" s="10" customFormat="1" ht="15">
      <c r="A16" s="27"/>
      <c r="B16" s="27"/>
      <c r="C16" s="9" t="s">
        <v>3</v>
      </c>
      <c r="D16" s="9"/>
      <c r="E16" s="8" t="str">
        <f>+'IS'!D18</f>
        <v>30.09.2011</v>
      </c>
      <c r="F16" s="8"/>
      <c r="G16" s="129" t="s">
        <v>166</v>
      </c>
      <c r="H16" s="27"/>
      <c r="I16" s="33"/>
      <c r="J16" s="13"/>
      <c r="P16" s="191"/>
      <c r="Q16" s="191"/>
    </row>
    <row r="17" spans="1:17" s="10" customFormat="1" ht="6" customHeight="1">
      <c r="A17" s="27"/>
      <c r="B17" s="27"/>
      <c r="C17" s="49"/>
      <c r="D17" s="27"/>
      <c r="E17" s="30"/>
      <c r="F17" s="8"/>
      <c r="G17" s="130"/>
      <c r="H17" s="27"/>
      <c r="I17" s="33"/>
      <c r="J17" s="13"/>
      <c r="P17" s="191"/>
      <c r="Q17" s="191"/>
    </row>
    <row r="18" spans="1:17" s="10" customFormat="1" ht="6" customHeight="1">
      <c r="A18" s="27"/>
      <c r="B18" s="27"/>
      <c r="C18" s="27"/>
      <c r="D18" s="27"/>
      <c r="E18" s="8"/>
      <c r="F18" s="8"/>
      <c r="G18" s="129"/>
      <c r="H18" s="27"/>
      <c r="I18" s="33"/>
      <c r="J18" s="13"/>
      <c r="P18" s="191"/>
      <c r="Q18" s="191"/>
    </row>
    <row r="19" spans="1:17" s="10" customFormat="1" ht="15">
      <c r="A19" s="27"/>
      <c r="B19" s="27"/>
      <c r="C19" s="27"/>
      <c r="D19" s="27"/>
      <c r="E19" s="29" t="s">
        <v>0</v>
      </c>
      <c r="F19" s="8"/>
      <c r="G19" s="128" t="s">
        <v>0</v>
      </c>
      <c r="H19" s="27"/>
      <c r="I19" s="33"/>
      <c r="J19" s="13"/>
      <c r="P19" s="191"/>
      <c r="Q19" s="191"/>
    </row>
    <row r="20" spans="1:17" s="10" customFormat="1" ht="6" customHeight="1">
      <c r="A20" s="27"/>
      <c r="B20" s="27"/>
      <c r="C20" s="27"/>
      <c r="D20" s="27"/>
      <c r="E20" s="29"/>
      <c r="F20" s="8"/>
      <c r="G20" s="128"/>
      <c r="H20" s="27"/>
      <c r="I20" s="33"/>
      <c r="J20" s="13"/>
      <c r="P20" s="191"/>
      <c r="Q20" s="191"/>
    </row>
    <row r="21" spans="1:17" s="10" customFormat="1" ht="15">
      <c r="A21" s="38" t="s">
        <v>29</v>
      </c>
      <c r="B21" s="27"/>
      <c r="C21" s="27"/>
      <c r="D21" s="27"/>
      <c r="E21" s="29"/>
      <c r="F21" s="8"/>
      <c r="G21" s="128"/>
      <c r="H21" s="27"/>
      <c r="I21" s="33"/>
      <c r="J21" s="13"/>
      <c r="P21" s="191"/>
      <c r="Q21" s="191"/>
    </row>
    <row r="22" spans="1:17" s="10" customFormat="1" ht="6" customHeight="1">
      <c r="A22" s="27"/>
      <c r="B22" s="27"/>
      <c r="C22" s="27"/>
      <c r="D22" s="27"/>
      <c r="E22" s="13"/>
      <c r="F22" s="13"/>
      <c r="G22" s="131"/>
      <c r="H22" s="27"/>
      <c r="J22" s="13"/>
      <c r="P22" s="191"/>
      <c r="Q22" s="191"/>
    </row>
    <row r="23" spans="1:23" s="10" customFormat="1" ht="15">
      <c r="A23" s="10" t="s">
        <v>150</v>
      </c>
      <c r="E23" s="108">
        <v>3659</v>
      </c>
      <c r="F23" s="81"/>
      <c r="G23" s="132">
        <v>2955</v>
      </c>
      <c r="H23" s="22"/>
      <c r="I23" s="26"/>
      <c r="J23" s="22"/>
      <c r="N23" s="64">
        <f>+E23-'IS'!H37</f>
        <v>0</v>
      </c>
      <c r="P23" s="189">
        <f>+E23-'IS'!H37</f>
        <v>0</v>
      </c>
      <c r="Q23" s="189">
        <f>+G23-'IS'!J37</f>
        <v>0</v>
      </c>
      <c r="V23" s="64">
        <f>+E23-'IS'!H37</f>
        <v>0</v>
      </c>
      <c r="W23" s="64">
        <f>+G23-'IS'!J37</f>
        <v>0</v>
      </c>
    </row>
    <row r="24" spans="1:17" s="10" customFormat="1" ht="15">
      <c r="A24" s="10" t="s">
        <v>113</v>
      </c>
      <c r="E24" s="116"/>
      <c r="F24" s="81"/>
      <c r="G24" s="133"/>
      <c r="H24" s="22"/>
      <c r="I24" s="26"/>
      <c r="J24" s="22"/>
      <c r="P24" s="191"/>
      <c r="Q24" s="191"/>
    </row>
    <row r="25" spans="2:17" s="10" customFormat="1" ht="15">
      <c r="B25" s="39" t="s">
        <v>24</v>
      </c>
      <c r="E25" s="116">
        <f>592-781</f>
        <v>-189</v>
      </c>
      <c r="F25" s="81"/>
      <c r="G25" s="133">
        <v>356</v>
      </c>
      <c r="H25" s="22"/>
      <c r="I25" s="26"/>
      <c r="J25" s="22"/>
      <c r="K25" s="10" t="s">
        <v>40</v>
      </c>
      <c r="P25" s="191"/>
      <c r="Q25" s="191"/>
    </row>
    <row r="26" spans="2:17" s="10" customFormat="1" ht="15">
      <c r="B26" s="39" t="s">
        <v>25</v>
      </c>
      <c r="E26" s="116">
        <f>-112-333-1</f>
        <v>-446</v>
      </c>
      <c r="F26" s="81"/>
      <c r="G26" s="133">
        <v>2032</v>
      </c>
      <c r="H26" s="22"/>
      <c r="I26" s="26"/>
      <c r="J26" s="22"/>
      <c r="P26" s="191"/>
      <c r="Q26" s="191"/>
    </row>
    <row r="27" spans="2:17" s="10" customFormat="1" ht="6" customHeight="1">
      <c r="B27" s="39"/>
      <c r="E27" s="117"/>
      <c r="F27" s="81"/>
      <c r="G27" s="134"/>
      <c r="H27" s="22"/>
      <c r="I27" s="26"/>
      <c r="J27" s="22"/>
      <c r="P27" s="191"/>
      <c r="Q27" s="191"/>
    </row>
    <row r="28" spans="2:17" s="10" customFormat="1" ht="6" customHeight="1">
      <c r="B28" s="39"/>
      <c r="E28" s="116"/>
      <c r="F28" s="81"/>
      <c r="G28" s="133"/>
      <c r="H28" s="22"/>
      <c r="I28" s="26"/>
      <c r="J28" s="22"/>
      <c r="P28" s="191"/>
      <c r="Q28" s="191"/>
    </row>
    <row r="29" spans="1:17" s="10" customFormat="1" ht="15">
      <c r="A29" s="39" t="s">
        <v>26</v>
      </c>
      <c r="E29" s="116">
        <f>SUM(E23:E26)</f>
        <v>3024</v>
      </c>
      <c r="F29" s="81"/>
      <c r="G29" s="133">
        <f>SUM(G23:G26)</f>
        <v>5343</v>
      </c>
      <c r="H29" s="22"/>
      <c r="I29" s="26"/>
      <c r="J29" s="22"/>
      <c r="P29" s="191"/>
      <c r="Q29" s="191"/>
    </row>
    <row r="30" spans="2:17" s="10" customFormat="1" ht="15">
      <c r="B30" s="36" t="s">
        <v>27</v>
      </c>
      <c r="E30" s="116">
        <v>-19904</v>
      </c>
      <c r="F30" s="81"/>
      <c r="G30" s="133">
        <v>13572</v>
      </c>
      <c r="H30" s="22"/>
      <c r="I30" s="22"/>
      <c r="J30" s="22"/>
      <c r="P30" s="191"/>
      <c r="Q30" s="191"/>
    </row>
    <row r="31" spans="2:17" s="10" customFormat="1" ht="15">
      <c r="B31" s="36" t="s">
        <v>28</v>
      </c>
      <c r="E31" s="116">
        <v>-5035</v>
      </c>
      <c r="F31" s="81"/>
      <c r="G31" s="133">
        <v>3787</v>
      </c>
      <c r="H31" s="22"/>
      <c r="I31" s="26"/>
      <c r="J31" s="22"/>
      <c r="P31" s="191"/>
      <c r="Q31" s="191"/>
    </row>
    <row r="32" spans="2:17" s="10" customFormat="1" ht="6" customHeight="1">
      <c r="B32" s="36"/>
      <c r="E32" s="117"/>
      <c r="F32" s="81"/>
      <c r="G32" s="134"/>
      <c r="H32" s="22"/>
      <c r="I32" s="26"/>
      <c r="J32" s="22"/>
      <c r="P32" s="191"/>
      <c r="Q32" s="191"/>
    </row>
    <row r="33" spans="2:17" s="10" customFormat="1" ht="6" customHeight="1">
      <c r="B33" s="36"/>
      <c r="E33" s="116"/>
      <c r="F33" s="81"/>
      <c r="G33" s="133"/>
      <c r="H33" s="22"/>
      <c r="I33" s="26"/>
      <c r="J33" s="22"/>
      <c r="P33" s="191"/>
      <c r="Q33" s="191"/>
    </row>
    <row r="34" spans="1:17" s="10" customFormat="1" ht="15">
      <c r="A34" s="10" t="s">
        <v>173</v>
      </c>
      <c r="B34" s="36"/>
      <c r="E34" s="116">
        <f>SUM(E29:E31)</f>
        <v>-21915</v>
      </c>
      <c r="F34" s="81"/>
      <c r="G34" s="133">
        <f>SUM(G29:G31)</f>
        <v>22702</v>
      </c>
      <c r="H34" s="22"/>
      <c r="I34" s="26"/>
      <c r="J34" s="22"/>
      <c r="P34" s="191"/>
      <c r="Q34" s="191"/>
    </row>
    <row r="35" spans="2:17" s="10" customFormat="1" ht="15">
      <c r="B35" s="40" t="s">
        <v>35</v>
      </c>
      <c r="E35" s="116">
        <v>333</v>
      </c>
      <c r="F35" s="81"/>
      <c r="G35" s="133">
        <v>381</v>
      </c>
      <c r="H35" s="22"/>
      <c r="I35" s="26"/>
      <c r="J35" s="22"/>
      <c r="P35" s="191"/>
      <c r="Q35" s="191"/>
    </row>
    <row r="36" spans="2:17" s="10" customFormat="1" ht="15">
      <c r="B36" s="36" t="s">
        <v>31</v>
      </c>
      <c r="E36" s="116">
        <v>-2380</v>
      </c>
      <c r="F36" s="81"/>
      <c r="G36" s="133">
        <v>-1648</v>
      </c>
      <c r="H36" s="22"/>
      <c r="I36" s="26"/>
      <c r="J36" s="22"/>
      <c r="P36" s="191"/>
      <c r="Q36" s="191"/>
    </row>
    <row r="37" spans="2:17" s="10" customFormat="1" ht="15">
      <c r="B37" s="36" t="s">
        <v>32</v>
      </c>
      <c r="E37" s="116">
        <v>-351</v>
      </c>
      <c r="F37" s="81"/>
      <c r="G37" s="133">
        <v>-1206</v>
      </c>
      <c r="H37" s="22"/>
      <c r="I37" s="26"/>
      <c r="J37" s="22"/>
      <c r="P37" s="191"/>
      <c r="Q37" s="191"/>
    </row>
    <row r="38" spans="2:17" s="10" customFormat="1" ht="6" customHeight="1">
      <c r="B38" s="36"/>
      <c r="E38" s="117"/>
      <c r="F38" s="81"/>
      <c r="G38" s="134"/>
      <c r="H38" s="22"/>
      <c r="I38" s="26"/>
      <c r="J38" s="22"/>
      <c r="P38" s="191"/>
      <c r="Q38" s="191"/>
    </row>
    <row r="39" spans="2:17" s="10" customFormat="1" ht="6" customHeight="1">
      <c r="B39" s="36"/>
      <c r="E39" s="116"/>
      <c r="F39" s="81"/>
      <c r="G39" s="133"/>
      <c r="H39" s="22"/>
      <c r="I39" s="26"/>
      <c r="J39" s="22"/>
      <c r="P39" s="191"/>
      <c r="Q39" s="191"/>
    </row>
    <row r="40" spans="1:17" s="10" customFormat="1" ht="15">
      <c r="A40" s="36" t="s">
        <v>160</v>
      </c>
      <c r="B40" s="36"/>
      <c r="E40" s="116">
        <f>SUM(E34:E37)</f>
        <v>-24313</v>
      </c>
      <c r="F40" s="81"/>
      <c r="G40" s="133">
        <f>SUM(G34:G37)</f>
        <v>20229</v>
      </c>
      <c r="H40" s="22"/>
      <c r="I40" s="26"/>
      <c r="J40" s="22"/>
      <c r="P40" s="191"/>
      <c r="Q40" s="191"/>
    </row>
    <row r="41" spans="5:17" s="10" customFormat="1" ht="6" customHeight="1">
      <c r="E41" s="117"/>
      <c r="F41" s="81"/>
      <c r="G41" s="134"/>
      <c r="H41" s="22"/>
      <c r="I41" s="22"/>
      <c r="J41" s="22"/>
      <c r="P41" s="191"/>
      <c r="Q41" s="191"/>
    </row>
    <row r="42" spans="5:17" s="10" customFormat="1" ht="6" customHeight="1">
      <c r="E42" s="116"/>
      <c r="F42" s="81"/>
      <c r="G42" s="133"/>
      <c r="H42" s="22"/>
      <c r="I42" s="22"/>
      <c r="J42" s="22"/>
      <c r="P42" s="191"/>
      <c r="Q42" s="191"/>
    </row>
    <row r="43" spans="1:17" s="10" customFormat="1" ht="15">
      <c r="A43" s="38" t="s">
        <v>30</v>
      </c>
      <c r="B43" s="40"/>
      <c r="E43" s="116"/>
      <c r="F43" s="81"/>
      <c r="G43" s="133"/>
      <c r="H43" s="22"/>
      <c r="I43" s="22"/>
      <c r="J43" s="22"/>
      <c r="P43" s="191"/>
      <c r="Q43" s="191"/>
    </row>
    <row r="44" spans="1:17" s="10" customFormat="1" ht="6" customHeight="1">
      <c r="A44" s="38"/>
      <c r="B44" s="40"/>
      <c r="E44" s="116"/>
      <c r="F44" s="81"/>
      <c r="G44" s="133"/>
      <c r="H44" s="22"/>
      <c r="I44" s="22"/>
      <c r="J44" s="22"/>
      <c r="P44" s="191"/>
      <c r="Q44" s="191"/>
    </row>
    <row r="45" spans="1:17" s="10" customFormat="1" ht="15">
      <c r="A45" s="40" t="s">
        <v>155</v>
      </c>
      <c r="E45" s="116">
        <v>0</v>
      </c>
      <c r="F45" s="81"/>
      <c r="G45" s="133">
        <v>260</v>
      </c>
      <c r="H45" s="22"/>
      <c r="I45" s="26"/>
      <c r="J45" s="22"/>
      <c r="P45" s="191"/>
      <c r="Q45" s="191"/>
    </row>
    <row r="46" spans="1:17" s="10" customFormat="1" ht="15">
      <c r="A46" s="40" t="s">
        <v>33</v>
      </c>
      <c r="E46" s="116">
        <v>-266</v>
      </c>
      <c r="F46" s="81"/>
      <c r="G46" s="133">
        <v>-749</v>
      </c>
      <c r="H46" s="22"/>
      <c r="I46" s="26"/>
      <c r="J46" s="22"/>
      <c r="P46" s="191"/>
      <c r="Q46" s="191"/>
    </row>
    <row r="47" spans="1:17" s="10" customFormat="1" ht="15" hidden="1">
      <c r="A47" s="40" t="s">
        <v>109</v>
      </c>
      <c r="E47" s="116">
        <v>0</v>
      </c>
      <c r="F47" s="81"/>
      <c r="G47" s="133"/>
      <c r="H47" s="22"/>
      <c r="I47" s="26"/>
      <c r="J47" s="22"/>
      <c r="P47" s="191"/>
      <c r="Q47" s="191"/>
    </row>
    <row r="48" spans="1:17" s="10" customFormat="1" ht="15" hidden="1">
      <c r="A48" s="40" t="s">
        <v>107</v>
      </c>
      <c r="E48" s="116">
        <v>0</v>
      </c>
      <c r="F48" s="81"/>
      <c r="G48" s="133">
        <v>0</v>
      </c>
      <c r="H48" s="22"/>
      <c r="I48" s="26"/>
      <c r="J48" s="22"/>
      <c r="P48" s="191"/>
      <c r="Q48" s="191"/>
    </row>
    <row r="49" spans="5:17" s="10" customFormat="1" ht="5.25" customHeight="1">
      <c r="E49" s="116"/>
      <c r="F49" s="81"/>
      <c r="G49" s="133"/>
      <c r="H49" s="22"/>
      <c r="I49" s="26"/>
      <c r="J49" s="22"/>
      <c r="P49" s="191"/>
      <c r="Q49" s="191"/>
    </row>
    <row r="50" spans="1:17" s="10" customFormat="1" ht="5.25" customHeight="1">
      <c r="A50" s="40"/>
      <c r="B50" s="40"/>
      <c r="E50" s="118"/>
      <c r="F50" s="81"/>
      <c r="G50" s="135"/>
      <c r="H50" s="22"/>
      <c r="I50" s="26"/>
      <c r="J50" s="22"/>
      <c r="P50" s="191"/>
      <c r="Q50" s="191"/>
    </row>
    <row r="51" spans="1:17" s="10" customFormat="1" ht="15">
      <c r="A51" s="40" t="s">
        <v>135</v>
      </c>
      <c r="E51" s="116">
        <f>SUM(E46:E50)</f>
        <v>-266</v>
      </c>
      <c r="F51" s="81"/>
      <c r="G51" s="133">
        <f>SUM(G45:G46)</f>
        <v>-489</v>
      </c>
      <c r="H51" s="22"/>
      <c r="I51" s="26"/>
      <c r="J51" s="22"/>
      <c r="P51" s="191"/>
      <c r="Q51" s="191"/>
    </row>
    <row r="52" spans="1:17" s="10" customFormat="1" ht="5.25" customHeight="1">
      <c r="A52" s="40"/>
      <c r="B52" s="40"/>
      <c r="E52" s="117"/>
      <c r="F52" s="81"/>
      <c r="G52" s="134"/>
      <c r="H52" s="22"/>
      <c r="I52" s="26"/>
      <c r="J52" s="22"/>
      <c r="P52" s="191"/>
      <c r="Q52" s="191"/>
    </row>
    <row r="53" spans="1:17" s="10" customFormat="1" ht="5.25" customHeight="1">
      <c r="A53" s="40"/>
      <c r="B53" s="40"/>
      <c r="E53" s="116"/>
      <c r="F53" s="81"/>
      <c r="G53" s="133"/>
      <c r="H53" s="22"/>
      <c r="I53" s="26"/>
      <c r="J53" s="22"/>
      <c r="P53" s="191"/>
      <c r="Q53" s="191"/>
    </row>
    <row r="54" spans="1:17" s="10" customFormat="1" ht="15">
      <c r="A54" s="38" t="s">
        <v>34</v>
      </c>
      <c r="B54" s="40"/>
      <c r="E54" s="116"/>
      <c r="F54" s="81"/>
      <c r="G54" s="133"/>
      <c r="H54" s="22"/>
      <c r="I54" s="26"/>
      <c r="J54" s="22"/>
      <c r="P54" s="191"/>
      <c r="Q54" s="191"/>
    </row>
    <row r="55" spans="1:17" s="10" customFormat="1" ht="4.5" customHeight="1">
      <c r="A55" s="38"/>
      <c r="B55" s="40"/>
      <c r="E55" s="116"/>
      <c r="F55" s="81"/>
      <c r="G55" s="133"/>
      <c r="H55" s="22"/>
      <c r="I55" s="26"/>
      <c r="J55" s="22"/>
      <c r="P55" s="191"/>
      <c r="Q55" s="191"/>
    </row>
    <row r="56" spans="1:17" s="10" customFormat="1" ht="15">
      <c r="A56" s="40" t="s">
        <v>161</v>
      </c>
      <c r="E56" s="116">
        <v>-70</v>
      </c>
      <c r="F56" s="81"/>
      <c r="G56" s="133">
        <v>220</v>
      </c>
      <c r="H56" s="22"/>
      <c r="I56" s="26"/>
      <c r="J56" s="22"/>
      <c r="P56" s="191"/>
      <c r="Q56" s="191"/>
    </row>
    <row r="57" spans="1:17" s="10" customFormat="1" ht="15">
      <c r="A57" s="40" t="s">
        <v>151</v>
      </c>
      <c r="E57" s="116">
        <v>6165</v>
      </c>
      <c r="F57" s="81"/>
      <c r="G57" s="133">
        <v>-2959</v>
      </c>
      <c r="H57" s="22"/>
      <c r="I57" s="26"/>
      <c r="J57" s="22"/>
      <c r="P57" s="191"/>
      <c r="Q57" s="191"/>
    </row>
    <row r="58" spans="1:17" s="10" customFormat="1" ht="15" hidden="1">
      <c r="A58" s="40" t="s">
        <v>110</v>
      </c>
      <c r="E58" s="116">
        <v>0</v>
      </c>
      <c r="F58" s="81"/>
      <c r="G58" s="133">
        <v>0</v>
      </c>
      <c r="H58" s="22"/>
      <c r="I58" s="26"/>
      <c r="J58" s="22"/>
      <c r="P58" s="191"/>
      <c r="Q58" s="191"/>
    </row>
    <row r="59" spans="1:17" s="10" customFormat="1" ht="15" hidden="1">
      <c r="A59" s="40" t="s">
        <v>111</v>
      </c>
      <c r="C59" s="27">
        <v>21</v>
      </c>
      <c r="E59" s="116">
        <v>0</v>
      </c>
      <c r="F59" s="81"/>
      <c r="G59" s="133">
        <v>0</v>
      </c>
      <c r="H59" s="22"/>
      <c r="I59" s="26"/>
      <c r="J59" s="22"/>
      <c r="P59" s="191"/>
      <c r="Q59" s="191"/>
    </row>
    <row r="60" spans="1:17" s="10" customFormat="1" ht="15" hidden="1">
      <c r="A60" s="112" t="s">
        <v>101</v>
      </c>
      <c r="B60" s="97"/>
      <c r="C60" s="27"/>
      <c r="E60" s="116">
        <v>0</v>
      </c>
      <c r="F60" s="81"/>
      <c r="G60" s="133">
        <v>0</v>
      </c>
      <c r="H60" s="22"/>
      <c r="I60" s="26"/>
      <c r="J60" s="22"/>
      <c r="P60" s="191"/>
      <c r="Q60" s="191"/>
    </row>
    <row r="61" spans="1:17" s="10" customFormat="1" ht="15">
      <c r="A61" s="40" t="s">
        <v>156</v>
      </c>
      <c r="C61" s="27"/>
      <c r="E61" s="116">
        <v>10038</v>
      </c>
      <c r="F61" s="81"/>
      <c r="G61" s="133">
        <v>3318</v>
      </c>
      <c r="H61" s="22"/>
      <c r="I61" s="26"/>
      <c r="J61" s="22"/>
      <c r="P61" s="191"/>
      <c r="Q61" s="191"/>
    </row>
    <row r="62" spans="1:17" s="10" customFormat="1" ht="6" customHeight="1">
      <c r="A62" s="40"/>
      <c r="E62" s="117"/>
      <c r="F62" s="81"/>
      <c r="G62" s="134"/>
      <c r="H62" s="22"/>
      <c r="I62" s="26"/>
      <c r="J62" s="22"/>
      <c r="P62" s="191"/>
      <c r="Q62" s="191"/>
    </row>
    <row r="63" spans="1:17" s="10" customFormat="1" ht="6" customHeight="1">
      <c r="A63" s="40"/>
      <c r="E63" s="116"/>
      <c r="F63" s="81"/>
      <c r="G63" s="133"/>
      <c r="H63" s="22"/>
      <c r="I63" s="26"/>
      <c r="J63" s="22"/>
      <c r="P63" s="191"/>
      <c r="Q63" s="191"/>
    </row>
    <row r="64" spans="1:17" s="10" customFormat="1" ht="15">
      <c r="A64" s="40" t="s">
        <v>172</v>
      </c>
      <c r="E64" s="108">
        <f>SUM(E56:E62)</f>
        <v>16133</v>
      </c>
      <c r="F64" s="81"/>
      <c r="G64" s="132">
        <f>SUM(G56:G62)</f>
        <v>579</v>
      </c>
      <c r="H64" s="22"/>
      <c r="I64" s="22"/>
      <c r="J64" s="22"/>
      <c r="P64" s="191"/>
      <c r="Q64" s="191"/>
    </row>
    <row r="65" spans="1:17" s="10" customFormat="1" ht="7.5" customHeight="1">
      <c r="A65" s="40"/>
      <c r="B65" s="40"/>
      <c r="E65" s="117"/>
      <c r="F65" s="81"/>
      <c r="G65" s="134"/>
      <c r="H65" s="22"/>
      <c r="I65" s="22"/>
      <c r="J65" s="22"/>
      <c r="P65" s="191"/>
      <c r="Q65" s="191"/>
    </row>
    <row r="66" spans="1:17" s="10" customFormat="1" ht="4.5" customHeight="1">
      <c r="A66" s="40"/>
      <c r="B66" s="40"/>
      <c r="E66" s="116"/>
      <c r="F66" s="81"/>
      <c r="G66" s="133"/>
      <c r="H66" s="22"/>
      <c r="I66" s="22"/>
      <c r="J66" s="22"/>
      <c r="P66" s="191"/>
      <c r="Q66" s="191"/>
    </row>
    <row r="67" spans="1:17" s="10" customFormat="1" ht="15">
      <c r="A67" s="37" t="s">
        <v>136</v>
      </c>
      <c r="B67" s="40"/>
      <c r="E67" s="116">
        <f>E40+E51+E64</f>
        <v>-8446</v>
      </c>
      <c r="F67" s="81">
        <f>F40+F51+F64</f>
        <v>0</v>
      </c>
      <c r="G67" s="133">
        <f>G40+G51+G64</f>
        <v>20319</v>
      </c>
      <c r="H67" s="22"/>
      <c r="I67" s="22"/>
      <c r="J67" s="22"/>
      <c r="P67" s="191"/>
      <c r="Q67" s="191"/>
    </row>
    <row r="68" spans="1:17" s="10" customFormat="1" ht="15">
      <c r="A68" s="37" t="s">
        <v>98</v>
      </c>
      <c r="B68" s="40"/>
      <c r="E68" s="116">
        <v>0</v>
      </c>
      <c r="F68" s="81"/>
      <c r="G68" s="133">
        <v>-13</v>
      </c>
      <c r="H68" s="22"/>
      <c r="I68" s="22"/>
      <c r="J68" s="22"/>
      <c r="P68" s="191"/>
      <c r="Q68" s="191"/>
    </row>
    <row r="69" spans="1:17" s="10" customFormat="1" ht="15">
      <c r="A69" s="38" t="s">
        <v>103</v>
      </c>
      <c r="B69" s="40"/>
      <c r="E69" s="116">
        <v>-39526</v>
      </c>
      <c r="F69" s="81"/>
      <c r="G69" s="133">
        <v>-45726</v>
      </c>
      <c r="H69" s="22"/>
      <c r="I69" s="22"/>
      <c r="J69" s="22"/>
      <c r="P69" s="189">
        <f>+'BS'!G37+'BS'!G38+'BS'!G39-'BS'!G48-'BS'!G37-E69</f>
        <v>0</v>
      </c>
      <c r="Q69" s="191" t="s">
        <v>153</v>
      </c>
    </row>
    <row r="70" spans="1:17" s="10" customFormat="1" ht="6.75" customHeight="1">
      <c r="A70" s="38"/>
      <c r="B70" s="37"/>
      <c r="E70" s="117"/>
      <c r="F70" s="81"/>
      <c r="G70" s="134"/>
      <c r="H70" s="22"/>
      <c r="I70" s="26"/>
      <c r="J70" s="22"/>
      <c r="P70" s="191"/>
      <c r="Q70" s="191"/>
    </row>
    <row r="71" spans="1:17" s="10" customFormat="1" ht="6" customHeight="1">
      <c r="A71" s="38" t="s">
        <v>40</v>
      </c>
      <c r="B71" s="40" t="s">
        <v>40</v>
      </c>
      <c r="E71" s="116"/>
      <c r="F71" s="81"/>
      <c r="G71" s="133"/>
      <c r="H71" s="22"/>
      <c r="I71" s="26"/>
      <c r="J71" s="22"/>
      <c r="P71" s="191"/>
      <c r="Q71" s="191"/>
    </row>
    <row r="72" spans="1:17" s="10" customFormat="1" ht="15">
      <c r="A72" s="38" t="s">
        <v>104</v>
      </c>
      <c r="B72" s="37"/>
      <c r="E72" s="116">
        <f>SUM(E67:E69)</f>
        <v>-47972</v>
      </c>
      <c r="F72" s="81"/>
      <c r="G72" s="133">
        <f>SUM(G67:G69)</f>
        <v>-25420</v>
      </c>
      <c r="H72" s="22"/>
      <c r="I72" s="26"/>
      <c r="J72" s="22"/>
      <c r="P72" s="191"/>
      <c r="Q72" s="191"/>
    </row>
    <row r="73" spans="1:17" s="10" customFormat="1" ht="6.75" customHeight="1" thickBot="1">
      <c r="A73" s="40"/>
      <c r="E73" s="119"/>
      <c r="F73" s="81"/>
      <c r="G73" s="136"/>
      <c r="H73" s="22"/>
      <c r="I73" s="26"/>
      <c r="J73" s="22"/>
      <c r="P73" s="191"/>
      <c r="Q73" s="191"/>
    </row>
    <row r="74" spans="1:17" s="10" customFormat="1" ht="6" customHeight="1">
      <c r="A74" s="40"/>
      <c r="E74" s="116"/>
      <c r="F74" s="81"/>
      <c r="G74" s="133"/>
      <c r="H74" s="22"/>
      <c r="I74" s="26"/>
      <c r="J74" s="22"/>
      <c r="P74" s="191"/>
      <c r="Q74" s="191"/>
    </row>
    <row r="75" spans="1:17" s="10" customFormat="1" ht="15">
      <c r="A75" s="40" t="s">
        <v>87</v>
      </c>
      <c r="E75" s="116"/>
      <c r="F75" s="81"/>
      <c r="G75" s="133"/>
      <c r="H75" s="22"/>
      <c r="I75" s="26"/>
      <c r="J75" s="22"/>
      <c r="P75" s="191"/>
      <c r="Q75" s="191"/>
    </row>
    <row r="76" spans="1:17" s="10" customFormat="1" ht="7.5" customHeight="1">
      <c r="A76" s="40"/>
      <c r="E76" s="120"/>
      <c r="F76" s="73"/>
      <c r="G76" s="137"/>
      <c r="P76" s="191"/>
      <c r="Q76" s="191"/>
    </row>
    <row r="77" spans="1:17" s="10" customFormat="1" ht="15">
      <c r="A77" s="40"/>
      <c r="B77" s="10" t="s">
        <v>5</v>
      </c>
      <c r="E77" s="121">
        <v>2173</v>
      </c>
      <c r="F77" s="75"/>
      <c r="G77" s="138">
        <v>3089</v>
      </c>
      <c r="I77" s="11"/>
      <c r="J77" s="11"/>
      <c r="N77" s="64">
        <f>+E77-'BS'!E38-'BS'!E39</f>
        <v>0</v>
      </c>
      <c r="P77" s="189">
        <f>+E77-'BS'!E38-'BS'!E39</f>
        <v>0</v>
      </c>
      <c r="Q77" s="191" t="s">
        <v>152</v>
      </c>
    </row>
    <row r="78" spans="2:17" s="10" customFormat="1" ht="15.75" customHeight="1">
      <c r="B78" s="28" t="s">
        <v>88</v>
      </c>
      <c r="C78" s="28"/>
      <c r="D78" s="28"/>
      <c r="E78" s="121">
        <v>11697</v>
      </c>
      <c r="F78" s="45"/>
      <c r="G78" s="138">
        <v>19932</v>
      </c>
      <c r="H78" s="41"/>
      <c r="I78" s="41"/>
      <c r="J78" s="41"/>
      <c r="N78" s="64">
        <f>+E78-'BS'!E37</f>
        <v>0</v>
      </c>
      <c r="P78" s="189">
        <f>+E78-'BS'!E37</f>
        <v>0</v>
      </c>
      <c r="Q78" s="191" t="s">
        <v>152</v>
      </c>
    </row>
    <row r="79" spans="2:17" s="10" customFormat="1" ht="15">
      <c r="B79" s="42" t="s">
        <v>63</v>
      </c>
      <c r="C79" s="42"/>
      <c r="D79" s="42"/>
      <c r="E79" s="122">
        <f>-20205-29940</f>
        <v>-50145</v>
      </c>
      <c r="F79" s="44"/>
      <c r="G79" s="139">
        <v>-28509</v>
      </c>
      <c r="H79" s="42"/>
      <c r="I79" s="43"/>
      <c r="J79" s="42"/>
      <c r="N79" s="64">
        <f>+E79+'BS'!E49</f>
        <v>-28951</v>
      </c>
      <c r="P79" s="189">
        <f>+E79+'BS'!E48</f>
        <v>0</v>
      </c>
      <c r="Q79" s="191" t="s">
        <v>152</v>
      </c>
    </row>
    <row r="80" spans="2:17" s="10" customFormat="1" ht="5.25" customHeight="1">
      <c r="B80" s="42"/>
      <c r="C80" s="42"/>
      <c r="D80" s="42"/>
      <c r="E80" s="123"/>
      <c r="F80" s="44"/>
      <c r="G80" s="140"/>
      <c r="H80" s="42"/>
      <c r="I80" s="43"/>
      <c r="J80" s="42"/>
      <c r="P80" s="191"/>
      <c r="Q80" s="191"/>
    </row>
    <row r="81" spans="2:17" s="10" customFormat="1" ht="6" customHeight="1">
      <c r="B81" s="42"/>
      <c r="C81" s="42"/>
      <c r="D81" s="42"/>
      <c r="E81" s="122"/>
      <c r="F81" s="44"/>
      <c r="G81" s="139"/>
      <c r="H81" s="42"/>
      <c r="I81" s="43"/>
      <c r="J81" s="42"/>
      <c r="P81" s="191"/>
      <c r="Q81" s="191"/>
    </row>
    <row r="82" spans="2:17" s="10" customFormat="1" ht="15">
      <c r="B82" s="42"/>
      <c r="C82" s="42"/>
      <c r="D82" s="42"/>
      <c r="E82" s="122">
        <f>SUM(E77:E79)</f>
        <v>-36275</v>
      </c>
      <c r="F82" s="44"/>
      <c r="G82" s="139">
        <f>SUM(G77:G79)</f>
        <v>-5488</v>
      </c>
      <c r="H82" s="42"/>
      <c r="I82" s="43"/>
      <c r="J82" s="42"/>
      <c r="L82" s="64" t="e">
        <f>#REF!-#REF!</f>
        <v>#REF!</v>
      </c>
      <c r="P82" s="191"/>
      <c r="Q82" s="191"/>
    </row>
    <row r="83" spans="2:17" s="10" customFormat="1" ht="15">
      <c r="B83" s="42" t="s">
        <v>89</v>
      </c>
      <c r="C83" s="42"/>
      <c r="D83" s="42"/>
      <c r="E83" s="93">
        <f>-E78</f>
        <v>-11697</v>
      </c>
      <c r="F83" s="21"/>
      <c r="G83" s="141">
        <f>-G78</f>
        <v>-19932</v>
      </c>
      <c r="H83" s="42"/>
      <c r="I83" s="43"/>
      <c r="J83" s="42"/>
      <c r="L83" s="64"/>
      <c r="P83" s="191"/>
      <c r="Q83" s="191"/>
    </row>
    <row r="84" spans="2:17" s="10" customFormat="1" ht="6" customHeight="1">
      <c r="B84" s="42"/>
      <c r="C84" s="42"/>
      <c r="D84" s="42"/>
      <c r="E84" s="95"/>
      <c r="F84" s="21"/>
      <c r="G84" s="142"/>
      <c r="H84" s="42"/>
      <c r="I84" s="43"/>
      <c r="J84" s="42"/>
      <c r="L84" s="64"/>
      <c r="P84" s="191"/>
      <c r="Q84" s="191"/>
    </row>
    <row r="85" spans="2:17" s="10" customFormat="1" ht="6" customHeight="1">
      <c r="B85" s="42"/>
      <c r="C85" s="42"/>
      <c r="D85" s="42"/>
      <c r="E85" s="93"/>
      <c r="F85" s="21"/>
      <c r="G85" s="141"/>
      <c r="H85" s="42"/>
      <c r="I85" s="43"/>
      <c r="J85" s="42"/>
      <c r="L85" s="64"/>
      <c r="P85" s="191"/>
      <c r="Q85" s="191"/>
    </row>
    <row r="86" spans="2:17" s="10" customFormat="1" ht="15">
      <c r="B86" s="42"/>
      <c r="C86" s="42"/>
      <c r="D86" s="42"/>
      <c r="E86" s="122">
        <f>SUM(E82:E83)</f>
        <v>-47972</v>
      </c>
      <c r="F86" s="44"/>
      <c r="G86" s="139">
        <f>SUM(G82:G83)</f>
        <v>-25420</v>
      </c>
      <c r="H86" s="42"/>
      <c r="I86" s="43"/>
      <c r="J86" s="42"/>
      <c r="L86" s="64"/>
      <c r="P86" s="189">
        <f>+E72-E86</f>
        <v>0</v>
      </c>
      <c r="Q86" s="191"/>
    </row>
    <row r="87" spans="2:17" s="10" customFormat="1" ht="6" customHeight="1" thickBot="1">
      <c r="B87" s="42"/>
      <c r="C87" s="42"/>
      <c r="D87" s="42"/>
      <c r="E87" s="124"/>
      <c r="F87" s="44"/>
      <c r="G87" s="143"/>
      <c r="H87" s="42"/>
      <c r="I87" s="43"/>
      <c r="J87" s="42"/>
      <c r="P87" s="191"/>
      <c r="Q87" s="191"/>
    </row>
    <row r="88" spans="1:17" s="10" customFormat="1" ht="6.75" customHeight="1">
      <c r="A88" s="1"/>
      <c r="B88" s="1"/>
      <c r="C88" s="2"/>
      <c r="D88" s="2"/>
      <c r="E88" s="113"/>
      <c r="F88" s="75"/>
      <c r="G88" s="127"/>
      <c r="H88" s="3"/>
      <c r="I88" s="3"/>
      <c r="J88" s="3"/>
      <c r="P88" s="191"/>
      <c r="Q88" s="191"/>
    </row>
    <row r="89" spans="1:17" s="10" customFormat="1" ht="33.75" customHeight="1">
      <c r="A89" s="201" t="s">
        <v>141</v>
      </c>
      <c r="B89" s="201"/>
      <c r="C89" s="201"/>
      <c r="D89" s="201"/>
      <c r="E89" s="201"/>
      <c r="F89" s="201"/>
      <c r="G89" s="201"/>
      <c r="H89" s="66"/>
      <c r="I89" s="66"/>
      <c r="J89" s="66"/>
      <c r="K89" s="66"/>
      <c r="L89" s="66"/>
      <c r="M89" s="66"/>
      <c r="N89" s="66"/>
      <c r="P89" s="191"/>
      <c r="Q89" s="191"/>
    </row>
    <row r="90" spans="1:17" s="10" customFormat="1" ht="7.5" customHeight="1">
      <c r="A90" s="28"/>
      <c r="B90" s="28"/>
      <c r="C90" s="28"/>
      <c r="D90" s="28"/>
      <c r="E90" s="28"/>
      <c r="F90" s="28"/>
      <c r="G90" s="28"/>
      <c r="H90" s="66"/>
      <c r="I90" s="66"/>
      <c r="J90" s="66"/>
      <c r="K90" s="66"/>
      <c r="L90" s="66"/>
      <c r="M90" s="66"/>
      <c r="N90" s="66"/>
      <c r="P90" s="191"/>
      <c r="Q90" s="191"/>
    </row>
    <row r="91" spans="1:17" s="10" customFormat="1" ht="7.5" customHeight="1">
      <c r="A91" s="28"/>
      <c r="B91" s="28"/>
      <c r="C91" s="28"/>
      <c r="D91" s="28"/>
      <c r="E91" s="28"/>
      <c r="F91" s="41"/>
      <c r="G91" s="28"/>
      <c r="H91" s="66"/>
      <c r="I91" s="66"/>
      <c r="J91" s="66"/>
      <c r="K91" s="66"/>
      <c r="L91" s="66"/>
      <c r="M91" s="66"/>
      <c r="N91" s="66"/>
      <c r="P91" s="191"/>
      <c r="Q91" s="191"/>
    </row>
    <row r="92" spans="1:17" s="10" customFormat="1" ht="15">
      <c r="A92" s="10" t="str">
        <f>+'BS'!A93</f>
        <v>The notes set out on pages 5 to 14 form an integral part of the interim financial report.</v>
      </c>
      <c r="E92" s="73"/>
      <c r="F92" s="73"/>
      <c r="G92" s="73"/>
      <c r="P92" s="191"/>
      <c r="Q92" s="191"/>
    </row>
    <row r="93" spans="1:17" s="10" customFormat="1" ht="9" customHeight="1">
      <c r="A93" s="48"/>
      <c r="B93" s="48"/>
      <c r="C93" s="48"/>
      <c r="D93" s="48"/>
      <c r="E93" s="74"/>
      <c r="F93" s="74"/>
      <c r="G93" s="74"/>
      <c r="K93" s="48"/>
      <c r="P93" s="191"/>
      <c r="Q93" s="191"/>
    </row>
    <row r="94" spans="1:17" s="10" customFormat="1" ht="15">
      <c r="A94" s="47" t="str">
        <f>+'IS'!A78</f>
        <v>PCB Financial Report For Third Quarter Ended 30.09.2011</v>
      </c>
      <c r="B94" s="20"/>
      <c r="C94" s="20"/>
      <c r="D94" s="20"/>
      <c r="E94" s="68" t="s">
        <v>40</v>
      </c>
      <c r="F94" s="69"/>
      <c r="G94" s="111" t="s">
        <v>178</v>
      </c>
      <c r="H94" s="20"/>
      <c r="I94" s="20"/>
      <c r="J94" s="20"/>
      <c r="P94" s="191"/>
      <c r="Q94" s="191"/>
    </row>
    <row r="95" spans="5:17" s="10" customFormat="1" ht="15">
      <c r="E95" s="73"/>
      <c r="F95" s="73"/>
      <c r="G95" s="73"/>
      <c r="P95" s="191"/>
      <c r="Q95" s="191"/>
    </row>
    <row r="96" spans="5:17" s="10" customFormat="1" ht="15">
      <c r="E96" s="8"/>
      <c r="F96" s="8"/>
      <c r="G96" s="8"/>
      <c r="H96" s="9"/>
      <c r="I96" s="11"/>
      <c r="J96" s="8"/>
      <c r="P96" s="191"/>
      <c r="Q96" s="191"/>
    </row>
    <row r="97" spans="5:17" s="10" customFormat="1" ht="15" hidden="1">
      <c r="E97" s="75">
        <f>+E72-E86</f>
        <v>0</v>
      </c>
      <c r="F97" s="75" t="s">
        <v>40</v>
      </c>
      <c r="G97" s="75">
        <f>+G72-G86</f>
        <v>0</v>
      </c>
      <c r="I97" s="13"/>
      <c r="J97" s="11"/>
      <c r="P97" s="191"/>
      <c r="Q97" s="191"/>
    </row>
    <row r="98" spans="5:17" s="10" customFormat="1" ht="15">
      <c r="E98" s="75">
        <f>+E86-E72</f>
        <v>0</v>
      </c>
      <c r="F98" s="75"/>
      <c r="G98" s="75"/>
      <c r="I98" s="14"/>
      <c r="J98" s="11"/>
      <c r="P98" s="191"/>
      <c r="Q98" s="191"/>
    </row>
    <row r="99" spans="5:17" s="10" customFormat="1" ht="15">
      <c r="E99" s="75"/>
      <c r="F99" s="75"/>
      <c r="G99" s="75"/>
      <c r="I99" s="11"/>
      <c r="J99" s="11"/>
      <c r="P99" s="191"/>
      <c r="Q99" s="191"/>
    </row>
    <row r="100" spans="1:17" s="10" customFormat="1" ht="15">
      <c r="A100" s="12"/>
      <c r="B100" s="12"/>
      <c r="E100" s="75"/>
      <c r="F100" s="75"/>
      <c r="G100" s="75"/>
      <c r="I100" s="13"/>
      <c r="J100" s="11"/>
      <c r="P100" s="191"/>
      <c r="Q100" s="191"/>
    </row>
    <row r="101" spans="1:17" s="10" customFormat="1" ht="15">
      <c r="A101" s="12"/>
      <c r="B101" s="12"/>
      <c r="E101" s="75"/>
      <c r="F101" s="75"/>
      <c r="G101" s="75"/>
      <c r="I101" s="11"/>
      <c r="J101" s="11"/>
      <c r="P101" s="191"/>
      <c r="Q101" s="191"/>
    </row>
    <row r="102" spans="5:17" s="10" customFormat="1" ht="15">
      <c r="E102" s="75"/>
      <c r="F102" s="75"/>
      <c r="G102" s="75"/>
      <c r="I102" s="11"/>
      <c r="J102" s="11"/>
      <c r="P102" s="191"/>
      <c r="Q102" s="191"/>
    </row>
    <row r="103" spans="5:17" s="10" customFormat="1" ht="15">
      <c r="E103" s="75"/>
      <c r="F103" s="75"/>
      <c r="G103" s="75"/>
      <c r="I103" s="11"/>
      <c r="J103" s="11"/>
      <c r="P103" s="191"/>
      <c r="Q103" s="191"/>
    </row>
    <row r="104" spans="5:17" s="10" customFormat="1" ht="15">
      <c r="E104" s="75"/>
      <c r="F104" s="75"/>
      <c r="G104" s="75"/>
      <c r="I104" s="11"/>
      <c r="J104" s="11"/>
      <c r="P104" s="191"/>
      <c r="Q104" s="191"/>
    </row>
    <row r="105" spans="5:17" s="10" customFormat="1" ht="15">
      <c r="E105" s="75"/>
      <c r="F105" s="75"/>
      <c r="G105" s="75"/>
      <c r="I105" s="3"/>
      <c r="J105" s="11"/>
      <c r="P105" s="191"/>
      <c r="Q105" s="191"/>
    </row>
    <row r="106" spans="5:17" s="10" customFormat="1" ht="15">
      <c r="E106" s="75"/>
      <c r="F106" s="75"/>
      <c r="G106" s="75"/>
      <c r="I106" s="11"/>
      <c r="J106" s="11"/>
      <c r="P106" s="191"/>
      <c r="Q106" s="191"/>
    </row>
    <row r="107" spans="5:17" s="10" customFormat="1" ht="15">
      <c r="E107" s="75"/>
      <c r="F107" s="75"/>
      <c r="G107" s="75"/>
      <c r="I107" s="5"/>
      <c r="J107" s="11"/>
      <c r="P107" s="191"/>
      <c r="Q107" s="191"/>
    </row>
    <row r="108" spans="5:17" s="10" customFormat="1" ht="15">
      <c r="E108" s="75"/>
      <c r="F108" s="75"/>
      <c r="G108" s="75"/>
      <c r="I108" s="3"/>
      <c r="J108" s="11"/>
      <c r="P108" s="191"/>
      <c r="Q108" s="191"/>
    </row>
    <row r="109" spans="1:17" s="10" customFormat="1" ht="15">
      <c r="A109" s="12"/>
      <c r="B109" s="12"/>
      <c r="E109" s="75"/>
      <c r="F109" s="75"/>
      <c r="G109" s="75"/>
      <c r="I109" s="3"/>
      <c r="J109" s="11"/>
      <c r="P109" s="191"/>
      <c r="Q109" s="191"/>
    </row>
    <row r="110" spans="1:17" s="10" customFormat="1" ht="15">
      <c r="A110" s="12"/>
      <c r="B110" s="12"/>
      <c r="E110" s="75"/>
      <c r="F110" s="75"/>
      <c r="G110" s="75"/>
      <c r="I110" s="3"/>
      <c r="J110" s="11"/>
      <c r="P110" s="191"/>
      <c r="Q110" s="191"/>
    </row>
    <row r="111" spans="5:17" s="10" customFormat="1" ht="15">
      <c r="E111" s="75"/>
      <c r="F111" s="75"/>
      <c r="G111" s="75"/>
      <c r="I111" s="3"/>
      <c r="J111" s="11"/>
      <c r="P111" s="191"/>
      <c r="Q111" s="191"/>
    </row>
    <row r="112" spans="5:17" s="10" customFormat="1" ht="15">
      <c r="E112" s="75"/>
      <c r="F112" s="75"/>
      <c r="G112" s="75"/>
      <c r="I112" s="3"/>
      <c r="J112" s="11"/>
      <c r="P112" s="191"/>
      <c r="Q112" s="191"/>
    </row>
    <row r="113" spans="5:17" s="10" customFormat="1" ht="15">
      <c r="E113" s="75"/>
      <c r="F113" s="75"/>
      <c r="G113" s="75"/>
      <c r="I113" s="3"/>
      <c r="J113" s="11"/>
      <c r="P113" s="191"/>
      <c r="Q113" s="191"/>
    </row>
    <row r="114" spans="5:17" s="10" customFormat="1" ht="15">
      <c r="E114" s="75"/>
      <c r="F114" s="75"/>
      <c r="G114" s="75"/>
      <c r="I114" s="3"/>
      <c r="J114" s="11"/>
      <c r="P114" s="191"/>
      <c r="Q114" s="191"/>
    </row>
    <row r="115" spans="5:17" s="10" customFormat="1" ht="15">
      <c r="E115" s="75"/>
      <c r="F115" s="75"/>
      <c r="G115" s="75"/>
      <c r="I115" s="3"/>
      <c r="J115" s="11"/>
      <c r="P115" s="191"/>
      <c r="Q115" s="191"/>
    </row>
    <row r="116" spans="5:17" s="10" customFormat="1" ht="15">
      <c r="E116" s="75"/>
      <c r="F116" s="75"/>
      <c r="G116" s="75"/>
      <c r="I116" s="3"/>
      <c r="J116" s="11"/>
      <c r="P116" s="191"/>
      <c r="Q116" s="191"/>
    </row>
    <row r="117" spans="5:17" s="10" customFormat="1" ht="15">
      <c r="E117" s="75"/>
      <c r="F117" s="75"/>
      <c r="G117" s="75"/>
      <c r="I117" s="3"/>
      <c r="J117" s="11"/>
      <c r="P117" s="191"/>
      <c r="Q117" s="191"/>
    </row>
    <row r="118" spans="5:17" s="10" customFormat="1" ht="15">
      <c r="E118" s="75"/>
      <c r="F118" s="75"/>
      <c r="G118" s="75"/>
      <c r="I118" s="3"/>
      <c r="J118" s="11"/>
      <c r="P118" s="191"/>
      <c r="Q118" s="191"/>
    </row>
    <row r="119" spans="5:17" s="10" customFormat="1" ht="15">
      <c r="E119" s="75"/>
      <c r="F119" s="75"/>
      <c r="G119" s="75"/>
      <c r="I119" s="3"/>
      <c r="J119" s="11"/>
      <c r="P119" s="191"/>
      <c r="Q119" s="191"/>
    </row>
    <row r="120" spans="5:17" s="10" customFormat="1" ht="15">
      <c r="E120" s="75"/>
      <c r="F120" s="75"/>
      <c r="G120" s="75"/>
      <c r="I120" s="3"/>
      <c r="J120" s="11"/>
      <c r="P120" s="191"/>
      <c r="Q120" s="191"/>
    </row>
    <row r="121" spans="5:17" s="10" customFormat="1" ht="15">
      <c r="E121" s="75"/>
      <c r="F121" s="75"/>
      <c r="G121" s="75"/>
      <c r="I121" s="3"/>
      <c r="J121" s="11"/>
      <c r="P121" s="191"/>
      <c r="Q121" s="191"/>
    </row>
    <row r="122" spans="5:17" s="10" customFormat="1" ht="15">
      <c r="E122" s="75"/>
      <c r="F122" s="75"/>
      <c r="G122" s="75"/>
      <c r="I122" s="3"/>
      <c r="J122" s="11"/>
      <c r="P122" s="191"/>
      <c r="Q122" s="191"/>
    </row>
    <row r="123" spans="5:17" s="10" customFormat="1" ht="15">
      <c r="E123" s="75"/>
      <c r="F123" s="75"/>
      <c r="G123" s="75"/>
      <c r="I123" s="3"/>
      <c r="J123" s="11"/>
      <c r="P123" s="191"/>
      <c r="Q123" s="191"/>
    </row>
    <row r="124" spans="5:17" s="10" customFormat="1" ht="15">
      <c r="E124" s="75"/>
      <c r="F124" s="75"/>
      <c r="G124" s="75"/>
      <c r="I124" s="3"/>
      <c r="J124" s="11"/>
      <c r="P124" s="191"/>
      <c r="Q124" s="191"/>
    </row>
    <row r="125" spans="5:17" s="10" customFormat="1" ht="15">
      <c r="E125" s="75"/>
      <c r="F125" s="75"/>
      <c r="G125" s="75"/>
      <c r="I125" s="3"/>
      <c r="J125" s="11"/>
      <c r="P125" s="191"/>
      <c r="Q125" s="191"/>
    </row>
    <row r="126" spans="5:17" s="10" customFormat="1" ht="15">
      <c r="E126" s="75"/>
      <c r="F126" s="75"/>
      <c r="G126" s="75"/>
      <c r="I126" s="3"/>
      <c r="J126" s="11"/>
      <c r="P126" s="191"/>
      <c r="Q126" s="191"/>
    </row>
    <row r="127" spans="5:17" s="10" customFormat="1" ht="15">
      <c r="E127" s="75"/>
      <c r="F127" s="75"/>
      <c r="G127" s="75"/>
      <c r="I127" s="6"/>
      <c r="J127" s="11"/>
      <c r="P127" s="191"/>
      <c r="Q127" s="191"/>
    </row>
    <row r="128" spans="5:17" s="10" customFormat="1" ht="15">
      <c r="E128" s="75"/>
      <c r="F128" s="75"/>
      <c r="G128" s="75"/>
      <c r="I128" s="3"/>
      <c r="J128" s="11"/>
      <c r="P128" s="191"/>
      <c r="Q128" s="191"/>
    </row>
    <row r="129" spans="5:17" s="10" customFormat="1" ht="15">
      <c r="E129" s="75"/>
      <c r="F129" s="75"/>
      <c r="G129" s="75"/>
      <c r="I129" s="3"/>
      <c r="J129" s="11"/>
      <c r="P129" s="191"/>
      <c r="Q129" s="191"/>
    </row>
    <row r="130" spans="5:17" s="10" customFormat="1" ht="15">
      <c r="E130" s="75"/>
      <c r="F130" s="75"/>
      <c r="G130" s="75"/>
      <c r="I130" s="3"/>
      <c r="J130" s="11"/>
      <c r="P130" s="191"/>
      <c r="Q130" s="191"/>
    </row>
    <row r="131" spans="5:17" s="10" customFormat="1" ht="15">
      <c r="E131" s="75"/>
      <c r="F131" s="75"/>
      <c r="G131" s="75"/>
      <c r="I131" s="3"/>
      <c r="J131" s="11"/>
      <c r="P131" s="191"/>
      <c r="Q131" s="191"/>
    </row>
    <row r="132" spans="5:17" s="10" customFormat="1" ht="15">
      <c r="E132" s="75"/>
      <c r="F132" s="75"/>
      <c r="G132" s="75"/>
      <c r="I132" s="7"/>
      <c r="J132" s="11"/>
      <c r="P132" s="191"/>
      <c r="Q132" s="191"/>
    </row>
    <row r="133" spans="5:17" s="10" customFormat="1" ht="15">
      <c r="E133" s="75"/>
      <c r="F133" s="75"/>
      <c r="G133" s="75"/>
      <c r="I133" s="3"/>
      <c r="J133" s="11"/>
      <c r="P133" s="191"/>
      <c r="Q133" s="191"/>
    </row>
    <row r="134" spans="5:17" s="10" customFormat="1" ht="15">
      <c r="E134" s="75"/>
      <c r="F134" s="75"/>
      <c r="G134" s="75"/>
      <c r="I134" s="3"/>
      <c r="J134" s="11"/>
      <c r="P134" s="191"/>
      <c r="Q134" s="191"/>
    </row>
    <row r="135" spans="5:17" s="10" customFormat="1" ht="15">
      <c r="E135" s="75"/>
      <c r="F135" s="75"/>
      <c r="G135" s="75"/>
      <c r="I135" s="7"/>
      <c r="J135" s="11"/>
      <c r="P135" s="191"/>
      <c r="Q135" s="191"/>
    </row>
    <row r="136" spans="5:17" s="10" customFormat="1" ht="15">
      <c r="E136" s="75"/>
      <c r="F136" s="75"/>
      <c r="G136" s="75"/>
      <c r="I136" s="3"/>
      <c r="J136" s="11"/>
      <c r="P136" s="191"/>
      <c r="Q136" s="191"/>
    </row>
    <row r="137" spans="5:17" s="10" customFormat="1" ht="15">
      <c r="E137" s="75"/>
      <c r="F137" s="75"/>
      <c r="G137" s="75"/>
      <c r="I137" s="3"/>
      <c r="J137" s="11"/>
      <c r="P137" s="191"/>
      <c r="Q137" s="191"/>
    </row>
    <row r="138" spans="5:17" s="10" customFormat="1" ht="15">
      <c r="E138" s="75"/>
      <c r="F138" s="75"/>
      <c r="G138" s="75"/>
      <c r="I138" s="3"/>
      <c r="J138" s="11"/>
      <c r="P138" s="191"/>
      <c r="Q138" s="191"/>
    </row>
    <row r="139" spans="5:17" s="10" customFormat="1" ht="15">
      <c r="E139" s="75"/>
      <c r="F139" s="75"/>
      <c r="G139" s="75"/>
      <c r="I139" s="3"/>
      <c r="J139" s="11"/>
      <c r="P139" s="191"/>
      <c r="Q139" s="191"/>
    </row>
    <row r="140" spans="5:17" s="10" customFormat="1" ht="15">
      <c r="E140" s="75"/>
      <c r="F140" s="75"/>
      <c r="G140" s="75"/>
      <c r="I140" s="3"/>
      <c r="J140" s="11"/>
      <c r="P140" s="191"/>
      <c r="Q140" s="191"/>
    </row>
    <row r="141" spans="5:17" s="10" customFormat="1" ht="15">
      <c r="E141" s="75"/>
      <c r="F141" s="75"/>
      <c r="G141" s="75"/>
      <c r="I141" s="3"/>
      <c r="J141" s="11"/>
      <c r="P141" s="191"/>
      <c r="Q141" s="191"/>
    </row>
    <row r="142" spans="5:17" s="10" customFormat="1" ht="15">
      <c r="E142" s="75"/>
      <c r="F142" s="75"/>
      <c r="G142" s="75"/>
      <c r="I142" s="3"/>
      <c r="J142" s="11"/>
      <c r="P142" s="191"/>
      <c r="Q142" s="191"/>
    </row>
    <row r="143" spans="5:17" s="10" customFormat="1" ht="15">
      <c r="E143" s="75"/>
      <c r="F143" s="75"/>
      <c r="G143" s="75"/>
      <c r="I143" s="3"/>
      <c r="J143" s="11"/>
      <c r="P143" s="191"/>
      <c r="Q143" s="191"/>
    </row>
    <row r="144" spans="5:17" s="10" customFormat="1" ht="15">
      <c r="E144" s="75"/>
      <c r="F144" s="75"/>
      <c r="G144" s="75"/>
      <c r="I144" s="3"/>
      <c r="J144" s="11"/>
      <c r="P144" s="191"/>
      <c r="Q144" s="191"/>
    </row>
    <row r="145" spans="5:17" s="10" customFormat="1" ht="15">
      <c r="E145" s="75"/>
      <c r="F145" s="75"/>
      <c r="G145" s="75"/>
      <c r="I145" s="3"/>
      <c r="J145" s="11"/>
      <c r="P145" s="191"/>
      <c r="Q145" s="191"/>
    </row>
    <row r="146" spans="5:17" s="10" customFormat="1" ht="15">
      <c r="E146" s="75"/>
      <c r="F146" s="75"/>
      <c r="G146" s="75"/>
      <c r="I146" s="3"/>
      <c r="J146" s="11"/>
      <c r="P146" s="191"/>
      <c r="Q146" s="191"/>
    </row>
    <row r="147" spans="5:17" s="10" customFormat="1" ht="15">
      <c r="E147" s="75"/>
      <c r="F147" s="75"/>
      <c r="G147" s="75"/>
      <c r="I147" s="3"/>
      <c r="J147" s="11"/>
      <c r="P147" s="191"/>
      <c r="Q147" s="191"/>
    </row>
    <row r="148" spans="5:17" s="10" customFormat="1" ht="15">
      <c r="E148" s="75"/>
      <c r="F148" s="75"/>
      <c r="G148" s="75"/>
      <c r="I148" s="3"/>
      <c r="J148" s="11"/>
      <c r="P148" s="191"/>
      <c r="Q148" s="191"/>
    </row>
    <row r="149" spans="5:17" s="10" customFormat="1" ht="15">
      <c r="E149" s="75"/>
      <c r="F149" s="75"/>
      <c r="G149" s="75"/>
      <c r="I149" s="3"/>
      <c r="J149" s="11"/>
      <c r="P149" s="191"/>
      <c r="Q149" s="191"/>
    </row>
    <row r="150" spans="5:17" s="10" customFormat="1" ht="15">
      <c r="E150" s="75"/>
      <c r="F150" s="75"/>
      <c r="G150" s="75"/>
      <c r="I150" s="3"/>
      <c r="J150" s="11"/>
      <c r="P150" s="191"/>
      <c r="Q150" s="191"/>
    </row>
    <row r="151" spans="5:17" s="10" customFormat="1" ht="15">
      <c r="E151" s="75"/>
      <c r="F151" s="75"/>
      <c r="G151" s="75"/>
      <c r="I151" s="3"/>
      <c r="J151" s="11"/>
      <c r="P151" s="191"/>
      <c r="Q151" s="191"/>
    </row>
    <row r="152" spans="5:17" s="10" customFormat="1" ht="15">
      <c r="E152" s="75"/>
      <c r="F152" s="75"/>
      <c r="G152" s="75"/>
      <c r="I152" s="3"/>
      <c r="J152" s="11"/>
      <c r="P152" s="191"/>
      <c r="Q152" s="191"/>
    </row>
    <row r="153" spans="5:17" s="10" customFormat="1" ht="15">
      <c r="E153" s="75"/>
      <c r="F153" s="75"/>
      <c r="G153" s="75"/>
      <c r="I153" s="3"/>
      <c r="J153" s="11"/>
      <c r="P153" s="191"/>
      <c r="Q153" s="191"/>
    </row>
    <row r="154" spans="5:17" s="10" customFormat="1" ht="15">
      <c r="E154" s="75"/>
      <c r="F154" s="75"/>
      <c r="G154" s="75"/>
      <c r="I154" s="3"/>
      <c r="J154" s="11"/>
      <c r="P154" s="191"/>
      <c r="Q154" s="191"/>
    </row>
    <row r="155" spans="5:17" s="10" customFormat="1" ht="15">
      <c r="E155" s="75"/>
      <c r="F155" s="75"/>
      <c r="G155" s="75"/>
      <c r="I155" s="3"/>
      <c r="J155" s="11"/>
      <c r="P155" s="191"/>
      <c r="Q155" s="191"/>
    </row>
    <row r="156" spans="5:17" s="10" customFormat="1" ht="15">
      <c r="E156" s="75"/>
      <c r="F156" s="75"/>
      <c r="G156" s="75"/>
      <c r="I156" s="3"/>
      <c r="J156" s="11"/>
      <c r="P156" s="191"/>
      <c r="Q156" s="191"/>
    </row>
    <row r="157" spans="5:17" s="10" customFormat="1" ht="15">
      <c r="E157" s="75"/>
      <c r="F157" s="75"/>
      <c r="G157" s="75"/>
      <c r="I157" s="3"/>
      <c r="J157" s="11"/>
      <c r="P157" s="191"/>
      <c r="Q157" s="191"/>
    </row>
    <row r="158" spans="5:17" s="10" customFormat="1" ht="15">
      <c r="E158" s="75"/>
      <c r="F158" s="75"/>
      <c r="G158" s="75"/>
      <c r="I158" s="3"/>
      <c r="J158" s="11"/>
      <c r="P158" s="191"/>
      <c r="Q158" s="191"/>
    </row>
    <row r="159" spans="5:17" s="10" customFormat="1" ht="15">
      <c r="E159" s="75"/>
      <c r="F159" s="75"/>
      <c r="G159" s="75"/>
      <c r="I159" s="3"/>
      <c r="J159" s="11"/>
      <c r="P159" s="191"/>
      <c r="Q159" s="191"/>
    </row>
    <row r="160" spans="5:17" s="10" customFormat="1" ht="15">
      <c r="E160" s="75"/>
      <c r="F160" s="75"/>
      <c r="G160" s="75"/>
      <c r="I160" s="3"/>
      <c r="J160" s="11"/>
      <c r="P160" s="191"/>
      <c r="Q160" s="191"/>
    </row>
    <row r="161" spans="5:17" s="10" customFormat="1" ht="15">
      <c r="E161" s="75"/>
      <c r="F161" s="75"/>
      <c r="G161" s="75"/>
      <c r="I161" s="3"/>
      <c r="J161" s="11"/>
      <c r="P161" s="191"/>
      <c r="Q161" s="191"/>
    </row>
    <row r="162" spans="5:17" s="10" customFormat="1" ht="15">
      <c r="E162" s="75"/>
      <c r="F162" s="75"/>
      <c r="G162" s="75"/>
      <c r="I162" s="3"/>
      <c r="J162" s="11"/>
      <c r="P162" s="191"/>
      <c r="Q162" s="191"/>
    </row>
    <row r="163" spans="5:17" s="10" customFormat="1" ht="15">
      <c r="E163" s="75"/>
      <c r="F163" s="75"/>
      <c r="G163" s="75"/>
      <c r="I163" s="3"/>
      <c r="J163" s="11"/>
      <c r="P163" s="191"/>
      <c r="Q163" s="191"/>
    </row>
    <row r="164" spans="5:17" s="10" customFormat="1" ht="15">
      <c r="E164" s="75"/>
      <c r="F164" s="75"/>
      <c r="G164" s="75"/>
      <c r="I164" s="3"/>
      <c r="J164" s="11"/>
      <c r="P164" s="191"/>
      <c r="Q164" s="191"/>
    </row>
    <row r="165" spans="5:17" s="10" customFormat="1" ht="15">
      <c r="E165" s="75"/>
      <c r="F165" s="75"/>
      <c r="G165" s="75"/>
      <c r="I165" s="3"/>
      <c r="J165" s="11"/>
      <c r="P165" s="191"/>
      <c r="Q165" s="191"/>
    </row>
    <row r="166" spans="5:17" s="10" customFormat="1" ht="15">
      <c r="E166" s="75"/>
      <c r="F166" s="75"/>
      <c r="G166" s="75"/>
      <c r="I166" s="3"/>
      <c r="J166" s="11"/>
      <c r="P166" s="191"/>
      <c r="Q166" s="191"/>
    </row>
    <row r="167" spans="5:17" s="10" customFormat="1" ht="15">
      <c r="E167" s="75"/>
      <c r="F167" s="75"/>
      <c r="G167" s="75"/>
      <c r="I167" s="3"/>
      <c r="J167" s="11"/>
      <c r="P167" s="191"/>
      <c r="Q167" s="191"/>
    </row>
    <row r="168" spans="5:17" s="10" customFormat="1" ht="15">
      <c r="E168" s="75"/>
      <c r="F168" s="75"/>
      <c r="G168" s="75"/>
      <c r="I168" s="3"/>
      <c r="J168" s="11"/>
      <c r="P168" s="191"/>
      <c r="Q168" s="191"/>
    </row>
    <row r="169" spans="5:17" s="10" customFormat="1" ht="15">
      <c r="E169" s="75"/>
      <c r="F169" s="75"/>
      <c r="G169" s="75"/>
      <c r="I169" s="3"/>
      <c r="J169" s="11"/>
      <c r="P169" s="191"/>
      <c r="Q169" s="191"/>
    </row>
    <row r="170" spans="5:17" s="10" customFormat="1" ht="15">
      <c r="E170" s="75"/>
      <c r="F170" s="75"/>
      <c r="G170" s="75"/>
      <c r="I170" s="3"/>
      <c r="J170" s="11"/>
      <c r="P170" s="191"/>
      <c r="Q170" s="191"/>
    </row>
    <row r="171" spans="5:17" s="10" customFormat="1" ht="15">
      <c r="E171" s="75"/>
      <c r="F171" s="75"/>
      <c r="G171" s="75"/>
      <c r="I171" s="3"/>
      <c r="J171" s="11"/>
      <c r="P171" s="191"/>
      <c r="Q171" s="191"/>
    </row>
    <row r="172" spans="5:17" s="10" customFormat="1" ht="15">
      <c r="E172" s="75"/>
      <c r="F172" s="75"/>
      <c r="G172" s="75"/>
      <c r="I172" s="3"/>
      <c r="J172" s="11"/>
      <c r="P172" s="191"/>
      <c r="Q172" s="191"/>
    </row>
    <row r="173" spans="5:17" s="10" customFormat="1" ht="15">
      <c r="E173" s="75"/>
      <c r="F173" s="75"/>
      <c r="G173" s="75"/>
      <c r="I173" s="3"/>
      <c r="J173" s="11"/>
      <c r="P173" s="191"/>
      <c r="Q173" s="191"/>
    </row>
    <row r="174" spans="5:17" s="10" customFormat="1" ht="15">
      <c r="E174" s="75"/>
      <c r="F174" s="75"/>
      <c r="G174" s="75"/>
      <c r="I174" s="3"/>
      <c r="J174" s="11"/>
      <c r="P174" s="191"/>
      <c r="Q174" s="191"/>
    </row>
    <row r="175" spans="5:17" s="10" customFormat="1" ht="15">
      <c r="E175" s="75"/>
      <c r="F175" s="75"/>
      <c r="G175" s="75"/>
      <c r="I175" s="3"/>
      <c r="J175" s="11"/>
      <c r="P175" s="191"/>
      <c r="Q175" s="191"/>
    </row>
    <row r="176" spans="5:17" s="10" customFormat="1" ht="15">
      <c r="E176" s="75"/>
      <c r="F176" s="75"/>
      <c r="G176" s="75"/>
      <c r="I176" s="3"/>
      <c r="J176" s="11"/>
      <c r="P176" s="191"/>
      <c r="Q176" s="191"/>
    </row>
    <row r="177" spans="5:17" s="10" customFormat="1" ht="15">
      <c r="E177" s="75"/>
      <c r="F177" s="75"/>
      <c r="G177" s="75"/>
      <c r="I177" s="3"/>
      <c r="J177" s="11"/>
      <c r="P177" s="191"/>
      <c r="Q177" s="191"/>
    </row>
    <row r="178" spans="5:17" s="10" customFormat="1" ht="15">
      <c r="E178" s="75"/>
      <c r="F178" s="75"/>
      <c r="G178" s="75"/>
      <c r="I178" s="3"/>
      <c r="J178" s="11"/>
      <c r="P178" s="191"/>
      <c r="Q178" s="191"/>
    </row>
    <row r="179" spans="5:17" s="10" customFormat="1" ht="15">
      <c r="E179" s="75"/>
      <c r="F179" s="75"/>
      <c r="G179" s="75"/>
      <c r="I179" s="3"/>
      <c r="J179" s="11"/>
      <c r="P179" s="191"/>
      <c r="Q179" s="191"/>
    </row>
    <row r="180" spans="5:17" s="10" customFormat="1" ht="15">
      <c r="E180" s="75"/>
      <c r="F180" s="75"/>
      <c r="G180" s="75"/>
      <c r="I180" s="3"/>
      <c r="J180" s="11"/>
      <c r="P180" s="191"/>
      <c r="Q180" s="191"/>
    </row>
    <row r="181" spans="5:17" s="10" customFormat="1" ht="15">
      <c r="E181" s="75"/>
      <c r="F181" s="75"/>
      <c r="G181" s="75"/>
      <c r="I181" s="3"/>
      <c r="J181" s="11"/>
      <c r="P181" s="191"/>
      <c r="Q181" s="191"/>
    </row>
    <row r="182" spans="5:17" s="10" customFormat="1" ht="15">
      <c r="E182" s="75"/>
      <c r="F182" s="75"/>
      <c r="G182" s="75"/>
      <c r="I182" s="3"/>
      <c r="J182" s="11"/>
      <c r="P182" s="191"/>
      <c r="Q182" s="191"/>
    </row>
    <row r="183" spans="5:17" s="10" customFormat="1" ht="15">
      <c r="E183" s="75"/>
      <c r="F183" s="75"/>
      <c r="G183" s="75"/>
      <c r="I183" s="3"/>
      <c r="J183" s="11"/>
      <c r="P183" s="191"/>
      <c r="Q183" s="191"/>
    </row>
    <row r="184" spans="5:17" s="10" customFormat="1" ht="15">
      <c r="E184" s="75"/>
      <c r="F184" s="75"/>
      <c r="G184" s="75"/>
      <c r="I184" s="3"/>
      <c r="J184" s="11"/>
      <c r="P184" s="191"/>
      <c r="Q184" s="191"/>
    </row>
    <row r="185" spans="5:17" s="10" customFormat="1" ht="15">
      <c r="E185" s="75"/>
      <c r="F185" s="75"/>
      <c r="G185" s="75"/>
      <c r="I185" s="3"/>
      <c r="J185" s="11"/>
      <c r="P185" s="191"/>
      <c r="Q185" s="191"/>
    </row>
    <row r="186" spans="5:17" s="10" customFormat="1" ht="15">
      <c r="E186" s="75"/>
      <c r="F186" s="75"/>
      <c r="G186" s="75"/>
      <c r="I186" s="3"/>
      <c r="J186" s="11"/>
      <c r="P186" s="191"/>
      <c r="Q186" s="191"/>
    </row>
    <row r="187" spans="5:17" s="10" customFormat="1" ht="15">
      <c r="E187" s="75"/>
      <c r="F187" s="75"/>
      <c r="G187" s="75"/>
      <c r="I187" s="3"/>
      <c r="J187" s="11"/>
      <c r="P187" s="191"/>
      <c r="Q187" s="191"/>
    </row>
    <row r="188" spans="5:17" s="10" customFormat="1" ht="15">
      <c r="E188" s="75"/>
      <c r="F188" s="75"/>
      <c r="G188" s="75"/>
      <c r="I188" s="3"/>
      <c r="J188" s="11"/>
      <c r="P188" s="191"/>
      <c r="Q188" s="191"/>
    </row>
    <row r="189" spans="5:17" s="10" customFormat="1" ht="15">
      <c r="E189" s="75"/>
      <c r="F189" s="75"/>
      <c r="G189" s="75"/>
      <c r="I189" s="3"/>
      <c r="J189" s="11"/>
      <c r="P189" s="191"/>
      <c r="Q189" s="191"/>
    </row>
    <row r="190" spans="5:17" s="10" customFormat="1" ht="15">
      <c r="E190" s="75"/>
      <c r="F190" s="75"/>
      <c r="G190" s="75"/>
      <c r="I190" s="3"/>
      <c r="J190" s="11"/>
      <c r="P190" s="191"/>
      <c r="Q190" s="191"/>
    </row>
    <row r="191" spans="5:17" s="10" customFormat="1" ht="15">
      <c r="E191" s="75"/>
      <c r="F191" s="75"/>
      <c r="G191" s="75"/>
      <c r="I191" s="3"/>
      <c r="J191" s="11"/>
      <c r="P191" s="191"/>
      <c r="Q191" s="191"/>
    </row>
    <row r="192" spans="5:17" s="10" customFormat="1" ht="15">
      <c r="E192" s="75"/>
      <c r="F192" s="75"/>
      <c r="G192" s="75"/>
      <c r="I192" s="3"/>
      <c r="J192" s="11"/>
      <c r="P192" s="191"/>
      <c r="Q192" s="191"/>
    </row>
    <row r="193" spans="5:17" s="10" customFormat="1" ht="15">
      <c r="E193" s="75"/>
      <c r="F193" s="75"/>
      <c r="G193" s="75"/>
      <c r="I193" s="3"/>
      <c r="J193" s="11"/>
      <c r="P193" s="191"/>
      <c r="Q193" s="191"/>
    </row>
    <row r="194" spans="5:17" s="10" customFormat="1" ht="15">
      <c r="E194" s="75"/>
      <c r="F194" s="75"/>
      <c r="G194" s="75"/>
      <c r="I194" s="3"/>
      <c r="J194" s="11"/>
      <c r="P194" s="191"/>
      <c r="Q194" s="191"/>
    </row>
    <row r="195" spans="5:17" s="10" customFormat="1" ht="15">
      <c r="E195" s="75"/>
      <c r="F195" s="75"/>
      <c r="G195" s="75"/>
      <c r="I195" s="3"/>
      <c r="J195" s="11"/>
      <c r="P195" s="191"/>
      <c r="Q195" s="191"/>
    </row>
    <row r="196" spans="5:17" s="10" customFormat="1" ht="15">
      <c r="E196" s="75"/>
      <c r="F196" s="75"/>
      <c r="G196" s="75"/>
      <c r="I196" s="3"/>
      <c r="J196" s="11"/>
      <c r="P196" s="191"/>
      <c r="Q196" s="191"/>
    </row>
    <row r="197" spans="5:17" s="10" customFormat="1" ht="15">
      <c r="E197" s="75"/>
      <c r="F197" s="75"/>
      <c r="G197" s="75"/>
      <c r="I197" s="3"/>
      <c r="J197" s="11"/>
      <c r="P197" s="191"/>
      <c r="Q197" s="191"/>
    </row>
    <row r="198" spans="5:17" s="10" customFormat="1" ht="15">
      <c r="E198" s="75"/>
      <c r="F198" s="75"/>
      <c r="G198" s="75"/>
      <c r="I198" s="3"/>
      <c r="J198" s="11"/>
      <c r="P198" s="191"/>
      <c r="Q198" s="191"/>
    </row>
    <row r="199" spans="5:17" s="10" customFormat="1" ht="15">
      <c r="E199" s="75"/>
      <c r="F199" s="75"/>
      <c r="G199" s="75"/>
      <c r="I199" s="3"/>
      <c r="J199" s="11"/>
      <c r="P199" s="191"/>
      <c r="Q199" s="191"/>
    </row>
    <row r="200" spans="5:17" s="10" customFormat="1" ht="15">
      <c r="E200" s="75"/>
      <c r="F200" s="75"/>
      <c r="G200" s="75"/>
      <c r="I200" s="3"/>
      <c r="J200" s="11"/>
      <c r="P200" s="191"/>
      <c r="Q200" s="191"/>
    </row>
    <row r="201" spans="5:17" s="10" customFormat="1" ht="15">
      <c r="E201" s="75"/>
      <c r="F201" s="75"/>
      <c r="G201" s="75"/>
      <c r="I201" s="3"/>
      <c r="J201" s="11"/>
      <c r="P201" s="191"/>
      <c r="Q201" s="191"/>
    </row>
    <row r="202" spans="5:17" s="10" customFormat="1" ht="15">
      <c r="E202" s="75"/>
      <c r="F202" s="75"/>
      <c r="G202" s="75"/>
      <c r="I202" s="3"/>
      <c r="J202" s="11"/>
      <c r="P202" s="191"/>
      <c r="Q202" s="191"/>
    </row>
  </sheetData>
  <mergeCells count="6">
    <mergeCell ref="A7:G7"/>
    <mergeCell ref="A89:G89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2011-11-21T07:54:48Z</cp:lastPrinted>
  <dcterms:created xsi:type="dcterms:W3CDTF">2000-06-16T03:40:39Z</dcterms:created>
  <dcterms:modified xsi:type="dcterms:W3CDTF">2011-11-21T08:54:24Z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